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tabRatio="664" activeTab="0"/>
  </bookViews>
  <sheets>
    <sheet name="Instructions" sheetId="1" r:id="rId1"/>
    <sheet name="Input Info." sheetId="2" r:id="rId2"/>
    <sheet name="Lagoon Discharge" sheetId="3" r:id="rId3"/>
    <sheet name="Effluent LADS" sheetId="4" r:id="rId4"/>
    <sheet name="Manure LADS" sheetId="5" r:id="rId5"/>
    <sheet name="Chemical Log" sheetId="6" r:id="rId6"/>
    <sheet name="Field N Load" sheetId="7" r:id="rId7"/>
    <sheet name="Tables" sheetId="8" r:id="rId8"/>
  </sheets>
  <definedNames>
    <definedName name="_xlnm.Print_Area" localSheetId="5">'Chemical Log'!$A$1:$I$142</definedName>
    <definedName name="_xlnm.Print_Area" localSheetId="3">'Effluent LADS'!$A$1:$P$29</definedName>
    <definedName name="_xlnm.Print_Area" localSheetId="6">'Field N Load'!$A$1:$O$39</definedName>
    <definedName name="_xlnm.Print_Area" localSheetId="1">'Input Info.'!$A$1:$M$28</definedName>
    <definedName name="_xlnm.Print_Area" localSheetId="0">'Instructions'!$C$1:$M$89</definedName>
    <definedName name="_xlnm.Print_Area" localSheetId="2">'Lagoon Discharge'!$A$1:$J$126</definedName>
    <definedName name="_xlnm.Print_Area" localSheetId="4">'Manure LADS'!$A$1:$P$28</definedName>
    <definedName name="_xlnm.Print_Titles" localSheetId="5">'Chemical Log'!$1:$10</definedName>
    <definedName name="_xlnm.Print_Titles" localSheetId="0">'Instructions'!$1:$5</definedName>
    <definedName name="_xlnm.Print_Titles" localSheetId="2">'Lagoon Discharge'!$1:$6</definedName>
  </definedNames>
  <calcPr fullCalcOnLoad="1"/>
</workbook>
</file>

<file path=xl/sharedStrings.xml><?xml version="1.0" encoding="utf-8"?>
<sst xmlns="http://schemas.openxmlformats.org/spreadsheetml/2006/main" count="1222" uniqueCount="440">
  <si>
    <t>New Mexico Environment Department</t>
  </si>
  <si>
    <t>Ground Water Quality Bureau</t>
  </si>
  <si>
    <t>DATE/MONTH OF APPLICATION</t>
  </si>
  <si>
    <t>A</t>
  </si>
  <si>
    <t>B</t>
  </si>
  <si>
    <t>C</t>
  </si>
  <si>
    <t>D</t>
  </si>
  <si>
    <t>mg/l</t>
  </si>
  <si>
    <t>lbs N</t>
  </si>
  <si>
    <t>lbs N/acre</t>
  </si>
  <si>
    <t>E</t>
  </si>
  <si>
    <t>NITROGEN (D/acres)</t>
  </si>
  <si>
    <t>APPLICATION METHOD</t>
  </si>
  <si>
    <t>lbs/cu yd</t>
  </si>
  <si>
    <t>(A x C)</t>
  </si>
  <si>
    <t>Flood, Sprinkler, etc.</t>
  </si>
  <si>
    <t>Spreader, Haul, etc.</t>
  </si>
  <si>
    <t>YIELD:</t>
  </si>
  <si>
    <t>ACRES:</t>
  </si>
  <si>
    <t>REPORT PERIOD - FROM:</t>
  </si>
  <si>
    <t>TO:</t>
  </si>
  <si>
    <t>TOTAL NITROGEN</t>
  </si>
  <si>
    <t xml:space="preserve">NITROGEN CONCENTRATION  </t>
  </si>
  <si>
    <t>(B x 0.485)</t>
  </si>
  <si>
    <t>Manure Solids - Land Application Data Sheet</t>
  </si>
  <si>
    <t>Manure Solids</t>
  </si>
  <si>
    <t>DP#:</t>
  </si>
  <si>
    <t>FACILITY NAME:</t>
  </si>
  <si>
    <t>lbs/ton</t>
  </si>
  <si>
    <t>Effluent</t>
  </si>
  <si>
    <t>Land Application Data Sheet - Effluent</t>
  </si>
  <si>
    <t>January</t>
  </si>
  <si>
    <t>February</t>
  </si>
  <si>
    <t>March</t>
  </si>
  <si>
    <t>April</t>
  </si>
  <si>
    <t>May</t>
  </si>
  <si>
    <t>June</t>
  </si>
  <si>
    <t>July</t>
  </si>
  <si>
    <t>August</t>
  </si>
  <si>
    <t>September</t>
  </si>
  <si>
    <t>November</t>
  </si>
  <si>
    <t>October</t>
  </si>
  <si>
    <t>December</t>
  </si>
  <si>
    <t>DP #:</t>
  </si>
  <si>
    <t>Facility Name:</t>
  </si>
  <si>
    <t>Method of Irrigation:</t>
  </si>
  <si>
    <t>Beginning</t>
  </si>
  <si>
    <t>Ending</t>
  </si>
  <si>
    <t>calibration (gals/hr)</t>
  </si>
  <si>
    <t>Gallons of Effluent Applied</t>
  </si>
  <si>
    <t>JANUARY</t>
  </si>
  <si>
    <t>FEBRUARY</t>
  </si>
  <si>
    <t>MARCH</t>
  </si>
  <si>
    <t>APRIL</t>
  </si>
  <si>
    <t>MAY</t>
  </si>
  <si>
    <t>JUNE</t>
  </si>
  <si>
    <t>JULY</t>
  </si>
  <si>
    <t>AUGUST</t>
  </si>
  <si>
    <t>SEPTEMBER</t>
  </si>
  <si>
    <t>OCTOBER</t>
  </si>
  <si>
    <t>NOVEMBER</t>
  </si>
  <si>
    <t>DECEMBER</t>
  </si>
  <si>
    <t>Date Applied (m/d/y)</t>
  </si>
  <si>
    <t>Type of Fertilizer</t>
  </si>
  <si>
    <t>Date (m/d/y)</t>
  </si>
  <si>
    <t>DP#</t>
  </si>
  <si>
    <t>Reporting Period</t>
  </si>
  <si>
    <t>Facility Name</t>
  </si>
  <si>
    <t>From (m/d/y)</t>
  </si>
  <si>
    <t>Field Name or Number</t>
  </si>
  <si>
    <t>Acres</t>
  </si>
  <si>
    <t>Method of Irrigation</t>
  </si>
  <si>
    <t>Crop</t>
  </si>
  <si>
    <t>To    (m/d/y)</t>
  </si>
  <si>
    <t>bu/ac</t>
  </si>
  <si>
    <t>wet yield (T/ac)</t>
  </si>
  <si>
    <t>dry yield (T/ac)</t>
  </si>
  <si>
    <t>harvest by tonage</t>
  </si>
  <si>
    <t>lbs N/ac removed</t>
  </si>
  <si>
    <t>lbs N/ac removed   field/yr</t>
  </si>
  <si>
    <t>General Information Needed</t>
  </si>
  <si>
    <t>Crop Information Needed</t>
  </si>
  <si>
    <t>Information Input Worksheet</t>
  </si>
  <si>
    <t>TOTAL NITROGEN UPTAKE OF CROP(S):</t>
  </si>
  <si>
    <t>CROP 1:</t>
  </si>
  <si>
    <t>CROP 2:</t>
  </si>
  <si>
    <t>CROP 3:</t>
  </si>
  <si>
    <t>lbs/ac</t>
  </si>
  <si>
    <t>gal</t>
  </si>
  <si>
    <t>lbs/gal</t>
  </si>
  <si>
    <t>Fertilizer Applied (lbs/ac)</t>
  </si>
  <si>
    <t>Nitrogen Applied (lbs/ac)</t>
  </si>
  <si>
    <t>Total chemical N applied for Jan. (lbs/ac):</t>
  </si>
  <si>
    <t>Total chemical N applied for Feb. (lbs/ac):</t>
  </si>
  <si>
    <t>Total chemical N applied for Mar. (lbs/ac):</t>
  </si>
  <si>
    <t>Total chemical N applied for Apr. (lbs/ac):</t>
  </si>
  <si>
    <t>Total chemical N applied for May (lbs/ac):</t>
  </si>
  <si>
    <t>Total chemical N applied for Jun. (lbs/ac):</t>
  </si>
  <si>
    <t>Total chemical N applied for Jul. (lbs/ac):</t>
  </si>
  <si>
    <t>Total chemical N applied for Aug. (lbs/ac):</t>
  </si>
  <si>
    <t>Total chemical N applied for Sept. (lbs/ac):</t>
  </si>
  <si>
    <t>Total chemical N applied for Oct. (lbs/ac):</t>
  </si>
  <si>
    <t>Total chemical N applied for Nov. (lbs/ac):</t>
  </si>
  <si>
    <t>Nitrogen Source</t>
  </si>
  <si>
    <t>Chemical Fertilizer</t>
  </si>
  <si>
    <t>Manure Soilds</t>
  </si>
  <si>
    <t>lbs N/ac</t>
  </si>
  <si>
    <t>TOTAL N APPLIED FOR THE YEAR</t>
  </si>
  <si>
    <t>Total N Applied for the Year:</t>
  </si>
  <si>
    <t>Acres:</t>
  </si>
  <si>
    <t>Reporting Period:</t>
  </si>
  <si>
    <t>From:</t>
  </si>
  <si>
    <t>To:</t>
  </si>
  <si>
    <t>Total Nitrogen Uptake of Crop(s) :</t>
  </si>
  <si>
    <t>Total N Applied in May</t>
  </si>
  <si>
    <t>Total N Applied in Sept</t>
  </si>
  <si>
    <t>Total N Applied in Oct</t>
  </si>
  <si>
    <t>Total N Applied in Nov</t>
  </si>
  <si>
    <t>Total N Applied in Dec</t>
  </si>
  <si>
    <t>Total N Applied in Aug</t>
  </si>
  <si>
    <t>Total N Applied in Jul</t>
  </si>
  <si>
    <t>Total N Applied in Jun</t>
  </si>
  <si>
    <t>Total N Applied in Jan</t>
  </si>
  <si>
    <t>Total N Applied in Feb</t>
  </si>
  <si>
    <t>Total N Applied in Mar</t>
  </si>
  <si>
    <t>Total N Applied in Apr</t>
  </si>
  <si>
    <t>Total Effluent Applied Feb</t>
  </si>
  <si>
    <t>Total Effluent Applied Jan</t>
  </si>
  <si>
    <t>Total Effluent Applied Mar</t>
  </si>
  <si>
    <t>Total Effluent Applied Apr</t>
  </si>
  <si>
    <t>Total Effluent Applied May</t>
  </si>
  <si>
    <t>Total Effluent Applied Jun</t>
  </si>
  <si>
    <t>Total Effluent Applied Jul</t>
  </si>
  <si>
    <t>Total Effluent Applied Aug</t>
  </si>
  <si>
    <t>Total Effluent Applied Sept</t>
  </si>
  <si>
    <t>Total Effluent Applied Oct</t>
  </si>
  <si>
    <t>Total Effluent Applied Nov</t>
  </si>
  <si>
    <t>Total Effluent Applied Dec</t>
  </si>
  <si>
    <t>Total Nitrogen Applied from Effluent (lbs/ac)</t>
  </si>
  <si>
    <t>Total Nitrogen Applied from manure solids (lbs/ac)</t>
  </si>
  <si>
    <t>CROP IN AT TIME OF APPLICATION</t>
  </si>
  <si>
    <t>FIELD:</t>
  </si>
  <si>
    <t>Field:</t>
  </si>
  <si>
    <t>Bushel Conversions</t>
  </si>
  <si>
    <t>Nitrogen Table</t>
  </si>
  <si>
    <t>crop</t>
  </si>
  <si>
    <t>lbs/bu</t>
  </si>
  <si>
    <t>Barley, grain</t>
  </si>
  <si>
    <t>Alfalfa, hay</t>
  </si>
  <si>
    <t>Buckwheat, grain</t>
  </si>
  <si>
    <t>Alfalfa, haylage</t>
  </si>
  <si>
    <t>Corn, grain</t>
  </si>
  <si>
    <t>Flax, seed</t>
  </si>
  <si>
    <t>Barley, straw</t>
  </si>
  <si>
    <t>Oats, grain</t>
  </si>
  <si>
    <t>Peanuts</t>
  </si>
  <si>
    <t>Rapeseed</t>
  </si>
  <si>
    <t>Rye, grain</t>
  </si>
  <si>
    <t>Sorghum, grain</t>
  </si>
  <si>
    <t>Soybeans</t>
  </si>
  <si>
    <t>Sunflower, seed</t>
  </si>
  <si>
    <t>Wheat, grain</t>
  </si>
  <si>
    <t>Bermudagrass, hay</t>
  </si>
  <si>
    <t>Bluegrass, hay</t>
  </si>
  <si>
    <t>Bromegrass, hay</t>
  </si>
  <si>
    <t>Buckwheat, straw</t>
  </si>
  <si>
    <t>Chile, green</t>
  </si>
  <si>
    <t>Chile, red</t>
  </si>
  <si>
    <t>Clover-grass, hay</t>
  </si>
  <si>
    <t>Clover, Alsike, hay</t>
  </si>
  <si>
    <t>Clover, Ladino, hay</t>
  </si>
  <si>
    <t>Clover, Ladino, seed</t>
  </si>
  <si>
    <t>Clover, Red, hay</t>
  </si>
  <si>
    <t>Clover, Red, seed</t>
  </si>
  <si>
    <t>Corn, silage</t>
  </si>
  <si>
    <t>Corn, stover</t>
  </si>
  <si>
    <t>Fescue, Tall, hay</t>
  </si>
  <si>
    <t>Flax, straw</t>
  </si>
  <si>
    <t>Grass, hay</t>
  </si>
  <si>
    <t>Oat, hay</t>
  </si>
  <si>
    <t>Oat, haylage</t>
  </si>
  <si>
    <t>Oat, straw</t>
  </si>
  <si>
    <t>Orchardgrass, hay</t>
  </si>
  <si>
    <t>Pecans, shell &amp; nut</t>
  </si>
  <si>
    <t>Reed Canarygrass, hay</t>
  </si>
  <si>
    <t>Ryegrass, hay</t>
  </si>
  <si>
    <t>Rye, hay</t>
  </si>
  <si>
    <t>Rye, straw</t>
  </si>
  <si>
    <t>Sorghum, silage</t>
  </si>
  <si>
    <t>Sorghum, stover</t>
  </si>
  <si>
    <t>Sorghum-Sudan silage</t>
  </si>
  <si>
    <t>Sunflower, stover</t>
  </si>
  <si>
    <t>Timothy, hay</t>
  </si>
  <si>
    <t>Triticale, hay</t>
  </si>
  <si>
    <t>Wheat, straw</t>
  </si>
  <si>
    <t>(2)</t>
  </si>
  <si>
    <t>(3)</t>
  </si>
  <si>
    <t>Total nitrogen concentrations in effluent from analyses of most recent lab test or average of the last two lab tests</t>
  </si>
  <si>
    <t>Dry Yield in lbs/ac</t>
  </si>
  <si>
    <t>harvest by the bushel</t>
  </si>
  <si>
    <t>(1)</t>
  </si>
  <si>
    <t xml:space="preserve">Total Kjeldahl Nitrogen concentration of manure solids sample from most recent lab test or from a referenced source </t>
  </si>
  <si>
    <t>-  1lb/ton = 500 mg/kg</t>
  </si>
  <si>
    <t xml:space="preserve">-  Can estimate nitrogen concentration use 13 lbs/ton (referenced source) as allowed in Discharge Permit. </t>
  </si>
  <si>
    <t>Density of stockpiled manure at 46% moisture content is estimated to be 0.485 tons/cu yd</t>
  </si>
  <si>
    <t>Alfalfa non-N fixing, hay</t>
  </si>
  <si>
    <t>Alfalfa non-N fixing, haylage</t>
  </si>
  <si>
    <t>dry wt. lb/bu</t>
  </si>
  <si>
    <t>Notes:</t>
  </si>
  <si>
    <t>Yield Information***</t>
  </si>
  <si>
    <t>Alfalfa research has shown that nitrogen fixing in alfalfa decreases lbs of N removed to 60% unless grower is using a non-nitrogen fixing variety.</t>
  </si>
  <si>
    <t>harvest crop analysis**</t>
  </si>
  <si>
    <t>% Nitrogen*</t>
  </si>
  <si>
    <t>-- Therefore, if you choose any alfalfa crop other than those designated as "non N-fixing", the worksheet automatically</t>
  </si>
  <si>
    <t xml:space="preserve">    credits only 60% N removal.  Provide documentation if crop is a "non N-fixing" variety.</t>
  </si>
  <si>
    <t>published value</t>
  </si>
  <si>
    <t>% Dry Matter</t>
  </si>
  <si>
    <t>%n</t>
  </si>
  <si>
    <t>%dm</t>
  </si>
  <si>
    <t>Dry Matter Table</t>
  </si>
  <si>
    <t>%N</t>
  </si>
  <si>
    <t>%DM</t>
  </si>
  <si>
    <t>Alfalfa, green chop</t>
  </si>
  <si>
    <t>Alfalfa, silage</t>
  </si>
  <si>
    <t>Alfalfa non-N fixing, green chop</t>
  </si>
  <si>
    <t>Alfalfa non-N fixing, silage</t>
  </si>
  <si>
    <t>Barley, hay</t>
  </si>
  <si>
    <t>Barley, green chop</t>
  </si>
  <si>
    <t>Barley, silage</t>
  </si>
  <si>
    <t>Bermudagrass, green chop</t>
  </si>
  <si>
    <t>Bermudagrass, silage</t>
  </si>
  <si>
    <t>Bromegrass, green chop</t>
  </si>
  <si>
    <t>Bromegrass, haylage</t>
  </si>
  <si>
    <t>Clover, Alsike, green chop</t>
  </si>
  <si>
    <t>Clover, Ladino, green chop</t>
  </si>
  <si>
    <t>Clover. Red, green chop</t>
  </si>
  <si>
    <t>Sweetclover, green chop</t>
  </si>
  <si>
    <t>Sweetclover, hay</t>
  </si>
  <si>
    <t>Sweetclover seed</t>
  </si>
  <si>
    <t>Sweetclover, silage</t>
  </si>
  <si>
    <t>Corn, silage dough stage</t>
  </si>
  <si>
    <t>Corn, silage milk stage</t>
  </si>
  <si>
    <t>Corn, silage well eared</t>
  </si>
  <si>
    <t>Cotton, seed &amp; lint</t>
  </si>
  <si>
    <t>Cotton, stalks</t>
  </si>
  <si>
    <t>Oat, green chop</t>
  </si>
  <si>
    <t>Oats, silage</t>
  </si>
  <si>
    <t>Orchardgrass, green chop</t>
  </si>
  <si>
    <t>Reed Canarygrass, green chop</t>
  </si>
  <si>
    <t>Ryegrass, green chop</t>
  </si>
  <si>
    <t>Ryegrass, silage</t>
  </si>
  <si>
    <t>Rye, green chop</t>
  </si>
  <si>
    <t>Sorghum, green chop</t>
  </si>
  <si>
    <t>Soybeans, seed</t>
  </si>
  <si>
    <t>Soybean, hay</t>
  </si>
  <si>
    <t>Soybean, straw</t>
  </si>
  <si>
    <t>Sudangrass, hay</t>
  </si>
  <si>
    <t>Sudangrass, green chop</t>
  </si>
  <si>
    <t>Sudangrass, silage</t>
  </si>
  <si>
    <t>Timothy, green chop</t>
  </si>
  <si>
    <t>Timothy, silage</t>
  </si>
  <si>
    <t>Triticale, grain</t>
  </si>
  <si>
    <t>Triticale, silage</t>
  </si>
  <si>
    <t>Vetch, hay</t>
  </si>
  <si>
    <t>Wheatgrass, hay</t>
  </si>
  <si>
    <t>Wheat, green chop</t>
  </si>
  <si>
    <t>Wheat, hay</t>
  </si>
  <si>
    <t>Wheat, silage</t>
  </si>
  <si>
    <t>* Enter a lab analysis result for the harvested crop or typical published value will automatically appear.  Attach copy of the lab analysis report.</t>
  </si>
  <si>
    <t>** If the harvested crop analysis (ie feed crop analyses) reports only % Crude Protein (%CP):   % Nitrogen = %CP divided by 6.25</t>
  </si>
  <si>
    <r>
      <t xml:space="preserve">***When entering yields, enter Bushels/acre </t>
    </r>
    <r>
      <rPr>
        <b/>
        <sz val="9"/>
        <rFont val="Times New Roman"/>
        <family val="1"/>
      </rPr>
      <t>OR</t>
    </r>
    <r>
      <rPr>
        <sz val="9"/>
        <rFont val="Times New Roman"/>
        <family val="1"/>
      </rPr>
      <t xml:space="preserve"> wet yield (tons/acre)</t>
    </r>
  </si>
  <si>
    <t>Effluent Discharges from Lagoon to a Land Application Field</t>
  </si>
  <si>
    <t>Meter Reading (acre-ft)</t>
  </si>
  <si>
    <r>
      <t>VOLUME OF EFFLUENT APPLIED</t>
    </r>
    <r>
      <rPr>
        <b/>
        <vertAlign val="superscript"/>
        <sz val="10"/>
        <rFont val="Times New Roman"/>
        <family val="1"/>
      </rPr>
      <t>1</t>
    </r>
  </si>
  <si>
    <r>
      <t>LAB RESULTS</t>
    </r>
    <r>
      <rPr>
        <b/>
        <vertAlign val="superscript"/>
        <sz val="10"/>
        <rFont val="Times New Roman"/>
        <family val="1"/>
      </rPr>
      <t>2</t>
    </r>
    <r>
      <rPr>
        <sz val="10"/>
        <rFont val="Times New Roman"/>
        <family val="1"/>
      </rPr>
      <t xml:space="preserve"> (TKN + NO3-N) </t>
    </r>
  </si>
  <si>
    <t>Conversion from acre-feet to gallons: 1acre-ft = 325,851 gallons</t>
  </si>
  <si>
    <t>1.</t>
  </si>
  <si>
    <t>2.</t>
  </si>
  <si>
    <t>Chemical Fertilizer Log for a Land Application Field</t>
  </si>
  <si>
    <t>Tables used in the LADS Workbook</t>
  </si>
  <si>
    <t>Date/Month of Application</t>
  </si>
  <si>
    <r>
      <t>Manure Applied</t>
    </r>
    <r>
      <rPr>
        <b/>
        <vertAlign val="superscript"/>
        <sz val="10"/>
        <rFont val="Times New Roman"/>
        <family val="1"/>
      </rPr>
      <t>1</t>
    </r>
  </si>
  <si>
    <r>
      <t>Lab Results or References</t>
    </r>
    <r>
      <rPr>
        <b/>
        <vertAlign val="superscript"/>
        <sz val="10"/>
        <rFont val="Times New Roman"/>
        <family val="1"/>
      </rPr>
      <t>2</t>
    </r>
    <r>
      <rPr>
        <b/>
        <sz val="10"/>
        <rFont val="Times New Roman"/>
        <family val="1"/>
      </rPr>
      <t xml:space="preserve"> </t>
    </r>
  </si>
  <si>
    <r>
      <t>Nitrogen Concentration</t>
    </r>
    <r>
      <rPr>
        <b/>
        <vertAlign val="superscript"/>
        <sz val="10"/>
        <rFont val="Times New Roman"/>
        <family val="1"/>
      </rPr>
      <t>3</t>
    </r>
  </si>
  <si>
    <t>Total Nitrogen</t>
  </si>
  <si>
    <r>
      <t>Nitrogen</t>
    </r>
    <r>
      <rPr>
        <sz val="10"/>
        <rFont val="Times New Roman"/>
        <family val="1"/>
      </rPr>
      <t xml:space="preserve"> </t>
    </r>
  </si>
  <si>
    <t>(D/acres)</t>
  </si>
  <si>
    <t>tons</t>
  </si>
  <si>
    <t>Application    Method</t>
  </si>
  <si>
    <t>cu yd</t>
  </si>
  <si>
    <r>
      <t>(enter cubic yds</t>
    </r>
    <r>
      <rPr>
        <sz val="9"/>
        <rFont val="Times New Roman"/>
        <family val="1"/>
      </rPr>
      <t xml:space="preserve"> </t>
    </r>
    <r>
      <rPr>
        <b/>
        <sz val="9"/>
        <rFont val="Times New Roman"/>
        <family val="1"/>
      </rPr>
      <t>OR</t>
    </r>
    <r>
      <rPr>
        <sz val="9"/>
        <rFont val="Times New Roman"/>
        <family val="1"/>
      </rPr>
      <t xml:space="preserve"> tons)</t>
    </r>
  </si>
  <si>
    <t>Total Nitrogen Applied to the Land Application Field</t>
  </si>
  <si>
    <t>Report Period</t>
  </si>
  <si>
    <t>References for the % Nitrogen and %Dry Matter Tables</t>
  </si>
  <si>
    <t>1)</t>
  </si>
  <si>
    <r>
      <t xml:space="preserve">Lander,C.H., D. Moffitt, and K. Alt. 1998. </t>
    </r>
    <r>
      <rPr>
        <i/>
        <sz val="10"/>
        <rFont val="Times New Roman"/>
        <family val="1"/>
      </rPr>
      <t>Nutrients Availabe from Livestock Manure Relative to Crop Growth Requirements</t>
    </r>
    <r>
      <rPr>
        <sz val="10"/>
        <rFont val="Times New Roman"/>
        <family val="1"/>
      </rPr>
      <t>. USDA, NRCS, Resource Access and Strategic Planning Work Paper  98-1</t>
    </r>
  </si>
  <si>
    <t>2)</t>
  </si>
  <si>
    <r>
      <t xml:space="preserve">Church, D.C. 1986. </t>
    </r>
    <r>
      <rPr>
        <i/>
        <sz val="10"/>
        <rFont val="Times New Roman"/>
        <family val="1"/>
      </rPr>
      <t>Livestock Feeds and Feeding</t>
    </r>
    <r>
      <rPr>
        <sz val="10"/>
        <rFont val="Times New Roman"/>
        <family val="1"/>
      </rPr>
      <t>. 2nd Edition. Prentice-Hall, Englewood Cliffs, N.J.</t>
    </r>
  </si>
  <si>
    <t>3)</t>
  </si>
  <si>
    <r>
      <t xml:space="preserve">Stanton, T.L. 1999. </t>
    </r>
    <r>
      <rPr>
        <i/>
        <sz val="10"/>
        <rFont val="Times New Roman"/>
        <family val="1"/>
      </rPr>
      <t>Feed Composition for Cattle and Sheep</t>
    </r>
    <r>
      <rPr>
        <sz val="10"/>
        <rFont val="Times New Roman"/>
        <family val="1"/>
      </rPr>
      <t>. No 1.615. CSU-CES</t>
    </r>
  </si>
  <si>
    <t>4)</t>
  </si>
  <si>
    <r>
      <t xml:space="preserve">Stock, R., R. Grant and T. Klopfensteiin. 1995. </t>
    </r>
    <r>
      <rPr>
        <i/>
        <sz val="10"/>
        <rFont val="Times New Roman"/>
        <family val="1"/>
      </rPr>
      <t>Average Composition of Feeds Used in Nebraska</t>
    </r>
    <r>
      <rPr>
        <sz val="10"/>
        <rFont val="Times New Roman"/>
        <family val="1"/>
      </rPr>
      <t>. G91-1048-A. UN-CE.</t>
    </r>
  </si>
  <si>
    <t>5)</t>
  </si>
  <si>
    <r>
      <t xml:space="preserve">Preston, R.L. 2002. </t>
    </r>
    <r>
      <rPr>
        <i/>
        <sz val="10"/>
        <rFont val="Times New Roman"/>
        <family val="1"/>
      </rPr>
      <t>Feed Composition Guide.</t>
    </r>
    <r>
      <rPr>
        <sz val="10"/>
        <rFont val="Times New Roman"/>
        <family val="1"/>
      </rPr>
      <t xml:space="preserve"> BEEF. Feb 2001.</t>
    </r>
  </si>
  <si>
    <t>6)</t>
  </si>
  <si>
    <r>
      <t xml:space="preserve">Davis, G.V. 2000. </t>
    </r>
    <r>
      <rPr>
        <i/>
        <sz val="10"/>
        <rFont val="Times New Roman"/>
        <family val="1"/>
      </rPr>
      <t>Composition of Some Beef Cattle Feeds</t>
    </r>
    <r>
      <rPr>
        <sz val="10"/>
        <rFont val="Times New Roman"/>
        <family val="1"/>
      </rPr>
      <t>. FSA 3043-3M-2-9. Uof Ark - CES.</t>
    </r>
  </si>
  <si>
    <t>7)</t>
  </si>
  <si>
    <t>USDA, NRCS Agricultural Waste Management Field Handbook. 1992. 210-AWMFH. 6-19.</t>
  </si>
  <si>
    <t>8)</t>
  </si>
  <si>
    <t>NRCS. 2000. Nutrient Management. NRCS Conservation Practice Specification. 590-1.</t>
  </si>
  <si>
    <t>9)</t>
  </si>
  <si>
    <r>
      <t xml:space="preserve">USDA, NRCS. 2001. </t>
    </r>
    <r>
      <rPr>
        <i/>
        <sz val="10"/>
        <rFont val="Times New Roman"/>
        <family val="1"/>
      </rPr>
      <t>The PLANTS Database, Version 3.1</t>
    </r>
    <r>
      <rPr>
        <sz val="10"/>
        <rFont val="Times New Roman"/>
        <family val="1"/>
      </rPr>
      <t xml:space="preserve"> (http://plants.usda.gov). National Plant Data Center, Baton Rouge, LA 70874-4490 USA.</t>
    </r>
  </si>
  <si>
    <t>Instructions for using the LADS Workbook</t>
  </si>
  <si>
    <t>NMED GWQB has developed the LADS Excel Workbook to assist you in fulfilling your facility’s discharge permit reporting requirements.</t>
  </si>
  <si>
    <t>Getting Started:</t>
  </si>
  <si>
    <t>Make a clean copy of this workbook to keep as your original copy.</t>
  </si>
  <si>
    <t>a.</t>
  </si>
  <si>
    <t xml:space="preserve">Save to a disk, CD, zip disk, or hard drive </t>
  </si>
  <si>
    <t>b.</t>
  </si>
  <si>
    <t>Keep an eye out for updated versions of this workbook on the NMED website</t>
  </si>
  <si>
    <t>3.</t>
  </si>
  <si>
    <t>This workbook is protected, that means you are allowed to enter information in only the un-shaded cells (white cells).  So don’t worry about losing any formulas.</t>
  </si>
  <si>
    <t>An easy way to move through a worksheet to cells that will allow you to enter information is to use the Tab key.</t>
  </si>
  <si>
    <t>4.</t>
  </si>
  <si>
    <t>Once the file is open, you’ll see tabs at the bottom of the workbook.  By selecting one of these tabs you open that specific worksheet.  To select a tab, position your mouse pointer over the desired tab and click.</t>
  </si>
  <si>
    <t>You are in the “Instruction” worksheet now, to select a different worksheet position your mouse pointer over the tab you desire and click.</t>
  </si>
  <si>
    <t>Start working in the workbook in the Input Info worksheet.</t>
  </si>
  <si>
    <t>5.</t>
  </si>
  <si>
    <t>A couple of housekeeping suggestion, before we go to work:</t>
  </si>
  <si>
    <t>Print a hard copy of these instructions so you don’t have to flip back and forth across worksheets.</t>
  </si>
  <si>
    <t>6.</t>
  </si>
  <si>
    <t>If you have questions or comments concerning the LADS Workbook or you find problems with the workbook please contact Kim Kirby, Ground Water Pollution Prevention Section, at (505) 827-2778.</t>
  </si>
  <si>
    <t>General:</t>
  </si>
  <si>
    <t>First open (or save if haven’t already) the copy corresponding to the field in your Land Application Area you want to work with first.</t>
  </si>
  <si>
    <t>Start with the Input Info. worksheet.  To select a worksheet position the mouse pointer over the desired tab at the bottom and click.</t>
  </si>
  <si>
    <t>Most cells where you will enter data will display instructions on data entry for that particular cell.  If the Office Assistant is turned on the Office Assistance will display this information.</t>
  </si>
  <si>
    <t>Information you’ve entered into the Information Input Worksheet will be used on all other worksheet, so it must be filled out completely.</t>
  </si>
  <si>
    <t>If you would like to see the tables that are used in throughout the LADS Workbook click on the worksheet tab labeled Tables (at the end).</t>
  </si>
  <si>
    <t>Information Input Worksheet (Input Info. Tab):</t>
  </si>
  <si>
    <t>Enter information in un-shaded cells only (only cells allowed to accept data).</t>
  </si>
  <si>
    <t>Follow the instructions provided when cells are selected.</t>
  </si>
  <si>
    <t>Effluent Discharges from the Lagoon to a Land Application Field (Lagoon Discharge tab):</t>
  </si>
  <si>
    <t>All information at the top of the page is automatically entered from the Information Input Worksheet.</t>
  </si>
  <si>
    <t>Enter meter readings under only the heading for which your meter measures discharges.  Meters may measure in the following (enter data only under the appropriate category):</t>
  </si>
  <si>
    <t>Gallons</t>
  </si>
  <si>
    <t>Acre-feet</t>
  </si>
  <si>
    <t xml:space="preserve">    - Will automatically be converted to gallons in the “Gallons of Effluent Applied” column. </t>
  </si>
  <si>
    <t>c.</t>
  </si>
  <si>
    <t>Hour</t>
  </si>
  <si>
    <t xml:space="preserve">    - You must enter a calibration in gallons per hour (example: 300 gal/hr).</t>
  </si>
  <si>
    <t>Submit this sheet to NMED-GWQB as part of your Discharge Permit reporting requirements.</t>
  </si>
  <si>
    <t>Land Application Data Sheet – Effluent (Effluent LADS tab):</t>
  </si>
  <si>
    <t>Land Application Data Sheet – Manure Solids (Manure LADS tab):</t>
  </si>
  <si>
    <t>If you measured the dry manure solids applied to a field in cubic yards then enter that amount in the “cu yd” column.</t>
  </si>
  <si>
    <t>If you measured the dry manure solids applied to a field in tons then enter that amount in the “tons” column.</t>
  </si>
  <si>
    <t>For the Lab Results or References, you may enter the estimated published value of 13 lbs/ton for nitrogen concentration in dry manure solids.  If you’ve done sampling and testing of the dry manure solids generated at your facility, you may use the TKN lab</t>
  </si>
  <si>
    <t>Chemical Fertilizer Log for a Land Application Field (Chemical Log tab):</t>
  </si>
  <si>
    <t>Total Nitrogen Applied to the Land Application Field (Field N Load tab):</t>
  </si>
  <si>
    <t>No data entry is necessary on this sheet.  In fact it will not allow it.</t>
  </si>
  <si>
    <t>This worksheet is to help you see the nitrogen that has been applied to the field over the year.</t>
  </si>
  <si>
    <r>
      <t xml:space="preserve">Save a separate copy of this workbook for </t>
    </r>
    <r>
      <rPr>
        <b/>
        <sz val="10"/>
        <rFont val="Times New Roman"/>
        <family val="1"/>
      </rPr>
      <t>each field</t>
    </r>
    <r>
      <rPr>
        <sz val="10"/>
        <rFont val="Times New Roman"/>
        <family val="1"/>
      </rPr>
      <t xml:space="preserve"> in your land application area.</t>
    </r>
  </si>
  <si>
    <r>
      <t xml:space="preserve">In Manure Solids table, column A, enter data in either the cubic yards (cu yd) cell </t>
    </r>
    <r>
      <rPr>
        <b/>
        <sz val="10"/>
        <rFont val="Times New Roman"/>
        <family val="1"/>
      </rPr>
      <t>OR</t>
    </r>
    <r>
      <rPr>
        <sz val="10"/>
        <rFont val="Times New Roman"/>
        <family val="1"/>
      </rPr>
      <t xml:space="preserve"> the tons cell</t>
    </r>
  </si>
  <si>
    <t>NitrogenContent (%)</t>
  </si>
  <si>
    <t>Average Nitrogen Component of Fertilizer Materials</t>
  </si>
  <si>
    <t>Fertilizer Materials</t>
  </si>
  <si>
    <t>Custom blend</t>
  </si>
  <si>
    <t>Other</t>
  </si>
  <si>
    <t>?</t>
  </si>
  <si>
    <t>book value</t>
  </si>
  <si>
    <t>actual label value</t>
  </si>
  <si>
    <t>Total chemical N applied for Dec. (lbs/ac):</t>
  </si>
  <si>
    <t xml:space="preserve">Meter Reading (hour) </t>
  </si>
  <si>
    <t xml:space="preserve">Meter Reading (gallon) </t>
  </si>
  <si>
    <t>References for Fertilizer Table</t>
  </si>
  <si>
    <r>
      <t>Western Fertilizer Handbook</t>
    </r>
    <r>
      <rPr>
        <sz val="10"/>
        <rFont val="Times New Roman"/>
        <family val="1"/>
      </rPr>
      <t>. 7th Edition. Interstate Printers &amp; Publishers, Inc. Danville, Ill.</t>
    </r>
  </si>
  <si>
    <t>Save your work often, while working in a file.</t>
  </si>
  <si>
    <t>Total amount of manure solids estimated in cubic yards (cu yd) or tons.  1 cu yd = 27 cu ft</t>
  </si>
  <si>
    <t>www.nmenv.state.nm.us</t>
  </si>
  <si>
    <t>Crops grown:</t>
  </si>
  <si>
    <t>3-10-30</t>
  </si>
  <si>
    <t>5-10-10</t>
  </si>
  <si>
    <t>5-10-15</t>
  </si>
  <si>
    <t>5-10-30</t>
  </si>
  <si>
    <t>5-20-20</t>
  </si>
  <si>
    <t>6-12-12</t>
  </si>
  <si>
    <t>6-24-24</t>
  </si>
  <si>
    <t>6-6-18</t>
  </si>
  <si>
    <t>6-6-6</t>
  </si>
  <si>
    <t>8-20-5</t>
  </si>
  <si>
    <t>8-32-16</t>
  </si>
  <si>
    <t>8-8-8</t>
  </si>
  <si>
    <t>9-23-30</t>
  </si>
  <si>
    <t>10-10-10</t>
  </si>
  <si>
    <t>10-20-10</t>
  </si>
  <si>
    <t>10-20-20</t>
  </si>
  <si>
    <t>10-3-3</t>
  </si>
  <si>
    <t>10-34-0</t>
  </si>
  <si>
    <t>10-6-4</t>
  </si>
  <si>
    <t>11-52-0 (MAP)</t>
  </si>
  <si>
    <t>13-13-13</t>
  </si>
  <si>
    <t>15-15-15</t>
  </si>
  <si>
    <t>16-0-13</t>
  </si>
  <si>
    <t>16-16-16</t>
  </si>
  <si>
    <t>16-20-0</t>
  </si>
  <si>
    <t>16-4-8</t>
  </si>
  <si>
    <t>16-6-12</t>
  </si>
  <si>
    <t>17-17-17</t>
  </si>
  <si>
    <t>18-46-0 (DAP)</t>
  </si>
  <si>
    <t>19-19-19</t>
  </si>
  <si>
    <t>24-8-0</t>
  </si>
  <si>
    <t>Ammonia Sulfate</t>
  </si>
  <si>
    <t>Ammonium Nitrate</t>
  </si>
  <si>
    <t>Ammonium Nitrate-Sulfate</t>
  </si>
  <si>
    <t>Ammonium Phosphate-Nitrate</t>
  </si>
  <si>
    <t>Ammonium Phosphate-Sulfate (13%)</t>
  </si>
  <si>
    <t>Ammonium Phosphate-Sulfate (16%)</t>
  </si>
  <si>
    <t>Anhydrous Ammonia</t>
  </si>
  <si>
    <t>Aqua Ammonia</t>
  </si>
  <si>
    <t>Calcium Ammonium Nitrate solution</t>
  </si>
  <si>
    <t>Calcium Cyanamide</t>
  </si>
  <si>
    <t>Calcium Nitrate</t>
  </si>
  <si>
    <t>Diammonium Phosphate</t>
  </si>
  <si>
    <t>Monoammonium Phosphate</t>
  </si>
  <si>
    <t>N Solutions 28%</t>
  </si>
  <si>
    <t>N Solutions 30%</t>
  </si>
  <si>
    <t>N Solutions 32%</t>
  </si>
  <si>
    <t>Nitrate of Soda</t>
  </si>
  <si>
    <t>Potassium Nitrate</t>
  </si>
  <si>
    <t>Sodium Nitrate</t>
  </si>
  <si>
    <t>Urea 45% N</t>
  </si>
  <si>
    <t>Urea Ammonium Nitrate solution</t>
  </si>
  <si>
    <t>Urea Formaldehyde2</t>
  </si>
  <si>
    <t xml:space="preserve">New Mexico NRCS - 590 Nutrient Management Jobsheet  </t>
  </si>
  <si>
    <t>Crop 1:</t>
  </si>
  <si>
    <t>Crop 2:</t>
  </si>
  <si>
    <t>Crop 3:</t>
  </si>
  <si>
    <t>Crops Grown</t>
  </si>
  <si>
    <t>Last Updated: June 14, 2003</t>
  </si>
  <si>
    <t>Workbook Last Updated: October 3, 2006</t>
  </si>
  <si>
    <r>
      <t>(B x 8.3452 x 10</t>
    </r>
    <r>
      <rPr>
        <vertAlign val="superscript"/>
        <sz val="10"/>
        <rFont val="Times New Roman"/>
        <family val="1"/>
      </rPr>
      <t>-6</t>
    </r>
    <r>
      <rPr>
        <sz val="10"/>
        <rFont val="Times New Roman"/>
        <family val="1"/>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</si>
</sst>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0;;@"/>
    <numFmt numFmtId="170" formatCode="0;\-0.00;;@"/>
    <numFmt numFmtId="171" formatCode="0.0000000"/>
    <numFmt numFmtId="172" formatCode="0.000"/>
    <numFmt numFmtId="173" formatCode="0.00000"/>
    <numFmt numFmtId="174" formatCode="0.0000"/>
    <numFmt numFmtId="175" formatCode="0.0%"/>
    <numFmt numFmtId="176" formatCode="#,##0.0"/>
  </numFmts>
  <fonts count="25">
    <font>
      <sz val="10"/>
      <name val="Arial"/>
      <family val="0"/>
    </font>
    <font>
      <sz val="12"/>
      <name val="Times New Roman"/>
      <family val="1"/>
    </font>
    <font>
      <sz val="10"/>
      <name val="Times New Roman"/>
      <family val="1"/>
    </font>
    <font>
      <sz val="10"/>
      <color indexed="53"/>
      <name val="Times New Roman"/>
      <family val="1"/>
    </font>
    <font>
      <sz val="8"/>
      <name val="Times New Roman"/>
      <family val="1"/>
    </font>
    <font>
      <b/>
      <sz val="10"/>
      <name val="Times New Roman"/>
      <family val="1"/>
    </font>
    <font>
      <b/>
      <sz val="14"/>
      <color indexed="17"/>
      <name val="Times New Roman"/>
      <family val="1"/>
    </font>
    <font>
      <b/>
      <sz val="12"/>
      <color indexed="53"/>
      <name val="Times New Roman"/>
      <family val="1"/>
    </font>
    <font>
      <b/>
      <sz val="18"/>
      <name val="Times New Roman"/>
      <family val="1"/>
    </font>
    <font>
      <b/>
      <sz val="16"/>
      <color indexed="17"/>
      <name val="Times New Roman"/>
      <family val="1"/>
    </font>
    <font>
      <b/>
      <sz val="14"/>
      <color indexed="53"/>
      <name val="Times New Roman"/>
      <family val="1"/>
    </font>
    <font>
      <sz val="12"/>
      <color indexed="53"/>
      <name val="Times New Roman"/>
      <family val="1"/>
    </font>
    <font>
      <b/>
      <sz val="12"/>
      <name val="Times New Roman"/>
      <family val="1"/>
    </font>
    <font>
      <b/>
      <sz val="14"/>
      <name val="Times New Roman"/>
      <family val="1"/>
    </font>
    <font>
      <u val="single"/>
      <sz val="7.5"/>
      <color indexed="12"/>
      <name val="Arial"/>
      <family val="0"/>
    </font>
    <font>
      <u val="single"/>
      <sz val="7.5"/>
      <color indexed="36"/>
      <name val="Arial"/>
      <family val="0"/>
    </font>
    <font>
      <sz val="9"/>
      <name val="Times New Roman"/>
      <family val="1"/>
    </font>
    <font>
      <b/>
      <sz val="9"/>
      <name val="Times New Roman"/>
      <family val="1"/>
    </font>
    <font>
      <b/>
      <vertAlign val="superscript"/>
      <sz val="10"/>
      <name val="Times New Roman"/>
      <family val="1"/>
    </font>
    <font>
      <i/>
      <sz val="10"/>
      <name val="Times New Roman"/>
      <family val="1"/>
    </font>
    <font>
      <b/>
      <sz val="12"/>
      <color indexed="17"/>
      <name val="Times New Roman"/>
      <family val="1"/>
    </font>
    <font>
      <b/>
      <sz val="10"/>
      <color indexed="17"/>
      <name val="Times New Roman"/>
      <family val="1"/>
    </font>
    <font>
      <b/>
      <sz val="10"/>
      <color indexed="53"/>
      <name val="Times New Roman"/>
      <family val="1"/>
    </font>
    <font>
      <u val="single"/>
      <sz val="10"/>
      <color indexed="12"/>
      <name val="Times New Roman"/>
      <family val="1"/>
    </font>
    <font>
      <vertAlign val="superscript"/>
      <sz val="10"/>
      <name val="Times New Roman"/>
      <family val="1"/>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medium"/>
      <right style="medium"/>
      <top style="medium"/>
      <bottom>
        <color indexed="63"/>
      </bottom>
    </border>
    <border>
      <left style="thin"/>
      <right style="thin"/>
      <top>
        <color indexed="63"/>
      </top>
      <bottom style="thin"/>
    </border>
    <border>
      <left style="thin"/>
      <right style="medium"/>
      <top style="medium"/>
      <bottom style="thin"/>
    </border>
    <border>
      <left style="medium"/>
      <right style="thin"/>
      <top>
        <color indexed="63"/>
      </top>
      <bottom>
        <color indexed="63"/>
      </bottom>
    </border>
    <border>
      <left style="medium"/>
      <right>
        <color indexed="63"/>
      </right>
      <top style="medium"/>
      <bottom>
        <color indexed="63"/>
      </bottom>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color indexed="63"/>
      </top>
      <bottom style="medium"/>
    </border>
    <border>
      <left style="thin"/>
      <right style="thin"/>
      <top>
        <color indexed="63"/>
      </top>
      <bottom style="medium"/>
    </border>
    <border>
      <left>
        <color indexed="63"/>
      </left>
      <right style="medium"/>
      <top style="medium"/>
      <bottom>
        <color indexed="63"/>
      </bottom>
    </border>
    <border>
      <left style="thin"/>
      <right style="thin"/>
      <top>
        <color indexed="63"/>
      </top>
      <bottom>
        <color indexed="63"/>
      </bottom>
    </border>
    <border>
      <left style="medium"/>
      <right style="medium"/>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medium"/>
      <bottom style="medium"/>
    </border>
    <border>
      <left style="thin"/>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442">
    <xf numFmtId="0" fontId="0" fillId="0" borderId="0" xfId="0"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right"/>
    </xf>
    <xf numFmtId="0" fontId="7" fillId="0" borderId="0" xfId="0" applyFont="1" applyBorder="1" applyAlignment="1">
      <alignment horizontal="left" vertical="center"/>
    </xf>
    <xf numFmtId="0" fontId="1" fillId="0" borderId="0" xfId="0" applyFont="1" applyBorder="1" applyAlignment="1">
      <alignment/>
    </xf>
    <xf numFmtId="0" fontId="11" fillId="0" borderId="0" xfId="0" applyFont="1" applyBorder="1" applyAlignment="1">
      <alignment horizontal="right" vertical="center"/>
    </xf>
    <xf numFmtId="0" fontId="2" fillId="0" borderId="0" xfId="0" applyFont="1" applyAlignment="1">
      <alignment horizontal="center"/>
    </xf>
    <xf numFmtId="0" fontId="2" fillId="0" borderId="0" xfId="0" applyFont="1" applyAlignment="1" applyProtection="1">
      <alignment/>
      <protection/>
    </xf>
    <xf numFmtId="0" fontId="5" fillId="2" borderId="1" xfId="0" applyFont="1" applyFill="1" applyBorder="1" applyAlignment="1" applyProtection="1">
      <alignment horizontal="center" wrapText="1"/>
      <protection/>
    </xf>
    <xf numFmtId="0" fontId="8" fillId="0" borderId="0" xfId="0" applyFont="1" applyAlignment="1">
      <alignment horizontal="center"/>
    </xf>
    <xf numFmtId="0" fontId="8" fillId="0" borderId="0" xfId="0" applyFont="1" applyAlignment="1">
      <alignment horizontal="center" vertical="center"/>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49" fontId="2" fillId="0" borderId="4" xfId="0" applyNumberFormat="1" applyFont="1" applyBorder="1" applyAlignment="1">
      <alignment horizontal="center"/>
    </xf>
    <xf numFmtId="0" fontId="2" fillId="0" borderId="4" xfId="0" applyFont="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4" fillId="0" borderId="0" xfId="0" applyFont="1" applyBorder="1" applyAlignment="1">
      <alignment horizontal="center"/>
    </xf>
    <xf numFmtId="49" fontId="2" fillId="0" borderId="0" xfId="0" applyNumberFormat="1" applyFont="1" applyBorder="1" applyAlignment="1">
      <alignment horizontal="center"/>
    </xf>
    <xf numFmtId="1" fontId="2" fillId="0" borderId="4" xfId="0" applyNumberFormat="1" applyFont="1" applyBorder="1" applyAlignment="1">
      <alignment horizontal="center"/>
    </xf>
    <xf numFmtId="15" fontId="2" fillId="0" borderId="7" xfId="0" applyNumberFormat="1" applyFont="1" applyBorder="1" applyAlignment="1" applyProtection="1">
      <alignment horizontal="center"/>
      <protection locked="0"/>
    </xf>
    <xf numFmtId="15" fontId="2" fillId="0" borderId="8" xfId="0" applyNumberFormat="1" applyFont="1" applyBorder="1" applyAlignment="1" applyProtection="1">
      <alignment horizontal="center"/>
      <protection locked="0"/>
    </xf>
    <xf numFmtId="15" fontId="2" fillId="0" borderId="9" xfId="0" applyNumberFormat="1" applyFont="1" applyBorder="1" applyAlignment="1" applyProtection="1">
      <alignment horizontal="center"/>
      <protection locked="0"/>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3" xfId="0" applyFont="1" applyFill="1" applyBorder="1" applyAlignment="1">
      <alignment horizontal="center"/>
    </xf>
    <xf numFmtId="3" fontId="5" fillId="4" borderId="11" xfId="0" applyNumberFormat="1" applyFont="1" applyFill="1" applyBorder="1" applyAlignment="1">
      <alignment horizontal="center"/>
    </xf>
    <xf numFmtId="15" fontId="2" fillId="0" borderId="12" xfId="0" applyNumberFormat="1" applyFon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horizontal="right"/>
      <protection/>
    </xf>
    <xf numFmtId="0" fontId="1" fillId="0" borderId="0" xfId="0" applyFont="1" applyAlignment="1" applyProtection="1">
      <alignment vertical="top"/>
      <protection/>
    </xf>
    <xf numFmtId="0" fontId="1" fillId="0" borderId="13" xfId="0" applyFont="1" applyBorder="1" applyAlignment="1" applyProtection="1">
      <alignment vertical="top"/>
      <protection/>
    </xf>
    <xf numFmtId="49" fontId="2" fillId="0" borderId="14" xfId="0" applyNumberFormat="1"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3" fontId="2" fillId="3" borderId="16" xfId="0" applyNumberFormat="1" applyFont="1" applyFill="1" applyBorder="1" applyAlignment="1">
      <alignment horizontal="center"/>
    </xf>
    <xf numFmtId="3" fontId="2" fillId="3" borderId="2" xfId="0" applyNumberFormat="1" applyFont="1" applyFill="1" applyBorder="1" applyAlignment="1">
      <alignment horizontal="center"/>
    </xf>
    <xf numFmtId="1" fontId="2" fillId="3" borderId="2" xfId="0" applyNumberFormat="1" applyFont="1" applyFill="1" applyBorder="1" applyAlignment="1">
      <alignment horizontal="center"/>
    </xf>
    <xf numFmtId="3" fontId="2" fillId="3" borderId="3" xfId="0" applyNumberFormat="1" applyFont="1" applyFill="1" applyBorder="1" applyAlignment="1">
      <alignment horizontal="center"/>
    </xf>
    <xf numFmtId="1" fontId="2" fillId="3" borderId="3" xfId="0" applyNumberFormat="1" applyFont="1" applyFill="1" applyBorder="1" applyAlignment="1">
      <alignment horizontal="center"/>
    </xf>
    <xf numFmtId="2" fontId="2" fillId="0" borderId="17" xfId="0" applyNumberFormat="1" applyFont="1" applyBorder="1" applyAlignment="1">
      <alignment horizontal="center"/>
    </xf>
    <xf numFmtId="2" fontId="2" fillId="0" borderId="18" xfId="0" applyNumberFormat="1" applyFont="1" applyBorder="1" applyAlignment="1">
      <alignment horizontal="center"/>
    </xf>
    <xf numFmtId="2" fontId="2" fillId="0" borderId="19" xfId="0" applyNumberFormat="1" applyFont="1" applyBorder="1" applyAlignment="1">
      <alignment horizontal="center"/>
    </xf>
    <xf numFmtId="2" fontId="5" fillId="4" borderId="14" xfId="0" applyNumberFormat="1" applyFont="1" applyFill="1" applyBorder="1" applyAlignment="1">
      <alignment horizontal="center"/>
    </xf>
    <xf numFmtId="2" fontId="2" fillId="0" borderId="20" xfId="0" applyNumberFormat="1" applyFont="1" applyBorder="1" applyAlignment="1">
      <alignment horizontal="center"/>
    </xf>
    <xf numFmtId="2" fontId="2" fillId="0" borderId="21" xfId="0" applyNumberFormat="1" applyFont="1" applyBorder="1" applyAlignment="1">
      <alignment horizontal="center"/>
    </xf>
    <xf numFmtId="2" fontId="2" fillId="0" borderId="22" xfId="0" applyNumberFormat="1" applyFont="1" applyBorder="1" applyAlignment="1">
      <alignment horizontal="center"/>
    </xf>
    <xf numFmtId="2" fontId="2" fillId="0" borderId="23" xfId="0" applyNumberFormat="1" applyFont="1" applyBorder="1" applyAlignment="1" applyProtection="1">
      <alignment horizontal="center"/>
      <protection locked="0"/>
    </xf>
    <xf numFmtId="2" fontId="2" fillId="0" borderId="24" xfId="0" applyNumberFormat="1" applyFont="1" applyBorder="1" applyAlignment="1" applyProtection="1">
      <alignment horizontal="center"/>
      <protection locked="0"/>
    </xf>
    <xf numFmtId="2" fontId="2" fillId="0" borderId="25" xfId="0" applyNumberFormat="1" applyFont="1" applyBorder="1" applyAlignment="1" applyProtection="1">
      <alignment horizontal="center"/>
      <protection locked="0"/>
    </xf>
    <xf numFmtId="0" fontId="2" fillId="0" borderId="0" xfId="0" applyFont="1" applyFill="1" applyAlignment="1">
      <alignment/>
    </xf>
    <xf numFmtId="0" fontId="5" fillId="0" borderId="26" xfId="0" applyFont="1" applyFill="1" applyBorder="1" applyAlignment="1">
      <alignment/>
    </xf>
    <xf numFmtId="0" fontId="5" fillId="0" borderId="5" xfId="0" applyFont="1" applyFill="1" applyBorder="1" applyAlignment="1">
      <alignment horizontal="center"/>
    </xf>
    <xf numFmtId="0" fontId="2" fillId="0" borderId="8" xfId="0" applyFont="1" applyBorder="1" applyAlignment="1">
      <alignment/>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0" xfId="0" applyFont="1" applyFill="1" applyBorder="1" applyAlignment="1">
      <alignment horizontal="center"/>
    </xf>
    <xf numFmtId="0" fontId="5" fillId="2" borderId="27" xfId="0" applyFont="1" applyFill="1" applyBorder="1" applyAlignment="1" applyProtection="1">
      <alignment horizontal="center"/>
      <protection/>
    </xf>
    <xf numFmtId="174" fontId="2" fillId="0" borderId="0" xfId="0" applyNumberFormat="1" applyFont="1" applyAlignment="1">
      <alignment/>
    </xf>
    <xf numFmtId="0" fontId="2" fillId="0" borderId="0" xfId="0" applyFont="1" applyBorder="1" applyAlignment="1" applyProtection="1">
      <alignment/>
      <protection/>
    </xf>
    <xf numFmtId="0" fontId="5" fillId="0" borderId="0" xfId="0" applyFont="1" applyAlignment="1" applyProtection="1" quotePrefix="1">
      <alignment horizontal="right"/>
      <protection/>
    </xf>
    <xf numFmtId="0" fontId="1" fillId="5" borderId="0" xfId="0" applyFont="1" applyFill="1" applyBorder="1" applyAlignment="1" applyProtection="1">
      <alignment vertical="top"/>
      <protection/>
    </xf>
    <xf numFmtId="0" fontId="10" fillId="5" borderId="0" xfId="0" applyFont="1" applyFill="1" applyBorder="1" applyAlignment="1" applyProtection="1">
      <alignment horizontal="left" vertical="center"/>
      <protection/>
    </xf>
    <xf numFmtId="0" fontId="0" fillId="5" borderId="0" xfId="0" applyFill="1" applyBorder="1" applyAlignment="1" applyProtection="1">
      <alignment/>
      <protection/>
    </xf>
    <xf numFmtId="0" fontId="3" fillId="5" borderId="0" xfId="0" applyFont="1" applyFill="1" applyBorder="1" applyAlignment="1" applyProtection="1">
      <alignment horizontal="right" vertical="center"/>
      <protection/>
    </xf>
    <xf numFmtId="0" fontId="2" fillId="5" borderId="0" xfId="0" applyFont="1" applyFill="1" applyBorder="1" applyAlignment="1" applyProtection="1">
      <alignment horizontal="right"/>
      <protection/>
    </xf>
    <xf numFmtId="0" fontId="7" fillId="5" borderId="0" xfId="0" applyFont="1" applyFill="1" applyBorder="1" applyAlignment="1" applyProtection="1">
      <alignment horizontal="left" vertical="center"/>
      <protection/>
    </xf>
    <xf numFmtId="0" fontId="1" fillId="5" borderId="0" xfId="0" applyFont="1" applyFill="1" applyBorder="1" applyAlignment="1" applyProtection="1">
      <alignment/>
      <protection/>
    </xf>
    <xf numFmtId="0" fontId="11" fillId="5" borderId="0" xfId="0" applyFont="1" applyFill="1" applyBorder="1" applyAlignment="1" applyProtection="1">
      <alignment horizontal="right" vertical="center"/>
      <protection/>
    </xf>
    <xf numFmtId="0" fontId="0" fillId="5" borderId="0" xfId="0" applyFill="1" applyAlignment="1" applyProtection="1">
      <alignment/>
      <protection/>
    </xf>
    <xf numFmtId="0" fontId="2" fillId="5" borderId="0" xfId="0" applyFont="1" applyFill="1" applyBorder="1" applyAlignment="1" applyProtection="1">
      <alignment horizontal="center"/>
      <protection/>
    </xf>
    <xf numFmtId="0" fontId="2" fillId="5" borderId="0" xfId="0" applyFont="1" applyFill="1" applyAlignment="1" applyProtection="1">
      <alignment/>
      <protection/>
    </xf>
    <xf numFmtId="0" fontId="2" fillId="5" borderId="0" xfId="0" applyFont="1" applyFill="1" applyAlignment="1" applyProtection="1">
      <alignment horizontal="right"/>
      <protection/>
    </xf>
    <xf numFmtId="2" fontId="2" fillId="5" borderId="4" xfId="0" applyNumberFormat="1" applyFont="1" applyFill="1" applyBorder="1" applyAlignment="1" applyProtection="1">
      <alignment horizontal="right"/>
      <protection/>
    </xf>
    <xf numFmtId="0" fontId="2" fillId="5" borderId="4" xfId="0" applyFont="1" applyFill="1" applyBorder="1" applyAlignment="1" applyProtection="1">
      <alignment horizontal="left"/>
      <protection/>
    </xf>
    <xf numFmtId="0" fontId="2" fillId="5" borderId="0" xfId="0" applyFont="1" applyFill="1" applyAlignment="1" applyProtection="1">
      <alignment horizontal="center"/>
      <protection/>
    </xf>
    <xf numFmtId="1" fontId="2" fillId="5" borderId="4" xfId="0" applyNumberFormat="1" applyFont="1" applyFill="1" applyBorder="1" applyAlignment="1" applyProtection="1">
      <alignment horizontal="right"/>
      <protection/>
    </xf>
    <xf numFmtId="1" fontId="2" fillId="5" borderId="4" xfId="0" applyNumberFormat="1" applyFont="1" applyFill="1" applyBorder="1" applyAlignment="1" applyProtection="1">
      <alignment horizontal="left"/>
      <protection/>
    </xf>
    <xf numFmtId="9" fontId="2" fillId="5" borderId="0" xfId="0" applyNumberFormat="1" applyFont="1" applyFill="1" applyBorder="1" applyAlignment="1" applyProtection="1">
      <alignment horizontal="center"/>
      <protection/>
    </xf>
    <xf numFmtId="0" fontId="2" fillId="5" borderId="0" xfId="0" applyFont="1" applyFill="1" applyBorder="1" applyAlignment="1" applyProtection="1">
      <alignment/>
      <protection/>
    </xf>
    <xf numFmtId="0" fontId="2" fillId="5" borderId="0" xfId="0" applyFont="1" applyFill="1" applyAlignment="1" applyProtection="1" quotePrefix="1">
      <alignment/>
      <protection/>
    </xf>
    <xf numFmtId="0" fontId="2" fillId="5" borderId="0" xfId="0" applyFont="1" applyFill="1" applyAlignment="1">
      <alignment/>
    </xf>
    <xf numFmtId="0" fontId="5" fillId="5" borderId="0" xfId="0" applyFont="1" applyFill="1" applyAlignment="1">
      <alignment horizontal="right"/>
    </xf>
    <xf numFmtId="49" fontId="2" fillId="5" borderId="13" xfId="0" applyNumberFormat="1" applyFont="1" applyFill="1" applyBorder="1" applyAlignment="1">
      <alignment horizontal="center"/>
    </xf>
    <xf numFmtId="0" fontId="2" fillId="5" borderId="0" xfId="0" applyFont="1" applyFill="1" applyAlignment="1">
      <alignment horizontal="center"/>
    </xf>
    <xf numFmtId="0" fontId="2" fillId="5" borderId="0" xfId="0" applyFont="1" applyFill="1" applyAlignment="1">
      <alignment/>
    </xf>
    <xf numFmtId="0" fontId="5"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Alignment="1" applyProtection="1" quotePrefix="1">
      <alignment/>
      <protection/>
    </xf>
    <xf numFmtId="2" fontId="2" fillId="3" borderId="16" xfId="0" applyNumberFormat="1" applyFont="1" applyFill="1" applyBorder="1" applyAlignment="1">
      <alignment horizontal="center"/>
    </xf>
    <xf numFmtId="2" fontId="2" fillId="3" borderId="2" xfId="0" applyNumberFormat="1" applyFont="1" applyFill="1" applyBorder="1" applyAlignment="1">
      <alignment horizontal="center"/>
    </xf>
    <xf numFmtId="2" fontId="2" fillId="3" borderId="3" xfId="0" applyNumberFormat="1" applyFont="1" applyFill="1" applyBorder="1" applyAlignment="1">
      <alignment horizontal="center"/>
    </xf>
    <xf numFmtId="2" fontId="2" fillId="0" borderId="28" xfId="0" applyNumberFormat="1" applyFont="1" applyBorder="1" applyAlignment="1" applyProtection="1">
      <alignment horizontal="center"/>
      <protection locked="0"/>
    </xf>
    <xf numFmtId="2" fontId="2" fillId="0" borderId="2" xfId="0" applyNumberFormat="1" applyFont="1" applyBorder="1" applyAlignment="1" applyProtection="1">
      <alignment horizontal="center"/>
      <protection locked="0"/>
    </xf>
    <xf numFmtId="2" fontId="2" fillId="0" borderId="3" xfId="0" applyNumberFormat="1" applyFont="1" applyBorder="1" applyAlignment="1" applyProtection="1">
      <alignment horizontal="center"/>
      <protection locked="0"/>
    </xf>
    <xf numFmtId="2" fontId="2" fillId="4" borderId="17" xfId="0" applyNumberFormat="1" applyFont="1" applyFill="1" applyBorder="1" applyAlignment="1">
      <alignment horizontal="center"/>
    </xf>
    <xf numFmtId="10" fontId="2" fillId="3" borderId="2" xfId="0" applyNumberFormat="1" applyFont="1" applyFill="1" applyBorder="1" applyAlignment="1" applyProtection="1">
      <alignment horizontal="center"/>
      <protection/>
    </xf>
    <xf numFmtId="10" fontId="2" fillId="3" borderId="3" xfId="0" applyNumberFormat="1" applyFont="1" applyFill="1" applyBorder="1" applyAlignment="1" applyProtection="1">
      <alignment horizontal="center"/>
      <protection/>
    </xf>
    <xf numFmtId="167" fontId="2" fillId="3" borderId="29" xfId="0" applyNumberFormat="1" applyFont="1" applyFill="1" applyBorder="1" applyAlignment="1">
      <alignment horizontal="center"/>
    </xf>
    <xf numFmtId="167" fontId="2" fillId="3" borderId="18" xfId="0" applyNumberFormat="1" applyFont="1" applyFill="1" applyBorder="1" applyAlignment="1">
      <alignment horizontal="center"/>
    </xf>
    <xf numFmtId="167" fontId="2" fillId="3" borderId="10" xfId="0" applyNumberFormat="1" applyFont="1" applyFill="1" applyBorder="1" applyAlignment="1">
      <alignment horizontal="center"/>
    </xf>
    <xf numFmtId="167" fontId="2" fillId="5" borderId="13" xfId="0" applyNumberFormat="1" applyFont="1" applyFill="1" applyBorder="1" applyAlignment="1">
      <alignment horizontal="center"/>
    </xf>
    <xf numFmtId="10" fontId="2" fillId="0" borderId="2" xfId="22" applyNumberFormat="1" applyFont="1" applyBorder="1" applyAlignment="1" applyProtection="1">
      <alignment horizontal="center"/>
      <protection locked="0"/>
    </xf>
    <xf numFmtId="0" fontId="2" fillId="0" borderId="0" xfId="0" applyFont="1" applyBorder="1" applyAlignment="1" applyProtection="1">
      <alignment horizontal="center"/>
      <protection/>
    </xf>
    <xf numFmtId="1" fontId="2" fillId="0" borderId="4" xfId="0" applyNumberFormat="1" applyFont="1" applyBorder="1" applyAlignment="1" applyProtection="1">
      <alignment horizontal="left"/>
      <protection/>
    </xf>
    <xf numFmtId="168" fontId="2" fillId="0" borderId="0" xfId="0" applyNumberFormat="1" applyFont="1" applyBorder="1" applyAlignment="1" applyProtection="1">
      <alignment horizontal="center"/>
      <protection/>
    </xf>
    <xf numFmtId="0" fontId="16" fillId="0" borderId="7" xfId="0" applyFont="1" applyBorder="1" applyAlignment="1" applyProtection="1">
      <alignment/>
      <protection locked="0"/>
    </xf>
    <xf numFmtId="0" fontId="2" fillId="3" borderId="2"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10" fontId="2" fillId="3" borderId="16" xfId="0" applyNumberFormat="1" applyFont="1" applyFill="1" applyBorder="1" applyAlignment="1" applyProtection="1">
      <alignment horizontal="center"/>
      <protection/>
    </xf>
    <xf numFmtId="0" fontId="2" fillId="3" borderId="16" xfId="0" applyFont="1" applyFill="1" applyBorder="1" applyAlignment="1" applyProtection="1">
      <alignment horizontal="center"/>
      <protection/>
    </xf>
    <xf numFmtId="1" fontId="2" fillId="3" borderId="16" xfId="0" applyNumberFormat="1" applyFont="1" applyFill="1" applyBorder="1" applyAlignment="1">
      <alignment horizontal="center"/>
    </xf>
    <xf numFmtId="0" fontId="17" fillId="2" borderId="30" xfId="0" applyFont="1" applyFill="1" applyBorder="1" applyAlignment="1" applyProtection="1">
      <alignment horizontal="center" wrapText="1"/>
      <protection/>
    </xf>
    <xf numFmtId="0" fontId="17" fillId="0" borderId="0" xfId="0" applyFont="1" applyAlignment="1" applyProtection="1">
      <alignment horizontal="left" wrapText="1"/>
      <protection/>
    </xf>
    <xf numFmtId="0" fontId="17" fillId="0" borderId="0" xfId="0" applyFont="1" applyFill="1" applyAlignment="1">
      <alignment horizontal="right"/>
    </xf>
    <xf numFmtId="0" fontId="16" fillId="0" borderId="0" xfId="0" applyFont="1" applyFill="1" applyAlignment="1" quotePrefix="1">
      <alignment/>
    </xf>
    <xf numFmtId="0" fontId="16" fillId="0" borderId="0" xfId="0" applyFont="1" applyAlignment="1">
      <alignment/>
    </xf>
    <xf numFmtId="0" fontId="16" fillId="0" borderId="0" xfId="0" applyFont="1" applyFill="1" applyAlignment="1">
      <alignment/>
    </xf>
    <xf numFmtId="0" fontId="17" fillId="0" borderId="0" xfId="0" applyFont="1" applyAlignment="1" quotePrefix="1">
      <alignment/>
    </xf>
    <xf numFmtId="0" fontId="16" fillId="0" borderId="8" xfId="0" applyFont="1" applyBorder="1" applyAlignment="1" applyProtection="1">
      <alignment/>
      <protection locked="0"/>
    </xf>
    <xf numFmtId="10" fontId="2" fillId="0" borderId="16" xfId="22" applyNumberFormat="1" applyFont="1" applyBorder="1" applyAlignment="1" applyProtection="1">
      <alignment horizontal="center"/>
      <protection locked="0"/>
    </xf>
    <xf numFmtId="0" fontId="1" fillId="5" borderId="0" xfId="0" applyFont="1" applyFill="1" applyAlignment="1" applyProtection="1">
      <alignment vertical="top"/>
      <protection/>
    </xf>
    <xf numFmtId="0" fontId="1" fillId="5" borderId="13" xfId="0" applyFont="1" applyFill="1" applyBorder="1" applyAlignment="1" applyProtection="1">
      <alignment vertical="top"/>
      <protection/>
    </xf>
    <xf numFmtId="0" fontId="0" fillId="5" borderId="13" xfId="0" applyFill="1" applyBorder="1" applyAlignment="1" applyProtection="1">
      <alignment/>
      <protection/>
    </xf>
    <xf numFmtId="174" fontId="2" fillId="0" borderId="3" xfId="0" applyNumberFormat="1" applyFont="1" applyBorder="1" applyAlignment="1" applyProtection="1">
      <alignment horizontal="center"/>
      <protection locked="0"/>
    </xf>
    <xf numFmtId="0" fontId="5" fillId="2" borderId="31" xfId="0" applyFont="1" applyFill="1" applyBorder="1" applyAlignment="1" applyProtection="1">
      <alignment horizontal="center" wrapText="1"/>
      <protection/>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16" fillId="0" borderId="32" xfId="0" applyFont="1" applyBorder="1" applyAlignment="1" applyProtection="1">
      <alignment/>
      <protection locked="0"/>
    </xf>
    <xf numFmtId="0" fontId="5" fillId="0" borderId="0" xfId="0" applyFont="1" applyFill="1" applyAlignment="1">
      <alignment horizontal="center"/>
    </xf>
    <xf numFmtId="0" fontId="5" fillId="2" borderId="33"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15" fontId="2" fillId="0" borderId="34" xfId="0" applyNumberFormat="1" applyFont="1" applyBorder="1" applyAlignment="1" applyProtection="1">
      <alignment horizontal="center"/>
      <protection locked="0"/>
    </xf>
    <xf numFmtId="15" fontId="2" fillId="0" borderId="35" xfId="0" applyNumberFormat="1" applyFont="1" applyBorder="1" applyAlignment="1" applyProtection="1">
      <alignment horizontal="center"/>
      <protection locked="0"/>
    </xf>
    <xf numFmtId="15" fontId="2" fillId="0" borderId="36" xfId="0" applyNumberFormat="1" applyFont="1" applyBorder="1" applyAlignment="1" applyProtection="1">
      <alignment horizontal="center"/>
      <protection locked="0"/>
    </xf>
    <xf numFmtId="167" fontId="2" fillId="3" borderId="37" xfId="0" applyNumberFormat="1" applyFont="1" applyFill="1" applyBorder="1" applyAlignment="1">
      <alignment horizontal="center"/>
    </xf>
    <xf numFmtId="167" fontId="2" fillId="3" borderId="21" xfId="0" applyNumberFormat="1" applyFont="1" applyFill="1" applyBorder="1" applyAlignment="1">
      <alignment horizontal="center"/>
    </xf>
    <xf numFmtId="167" fontId="2" fillId="3" borderId="11" xfId="0" applyNumberFormat="1" applyFont="1" applyFill="1" applyBorder="1" applyAlignment="1">
      <alignment horizontal="center"/>
    </xf>
    <xf numFmtId="2" fontId="2" fillId="0" borderId="29" xfId="0" applyNumberFormat="1" applyFont="1" applyBorder="1" applyAlignment="1" applyProtection="1">
      <alignment horizontal="center"/>
      <protection locked="0"/>
    </xf>
    <xf numFmtId="2" fontId="2" fillId="0" borderId="18" xfId="0" applyNumberFormat="1" applyFont="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0" fontId="2" fillId="0" borderId="16" xfId="0" applyNumberFormat="1" applyFont="1" applyFill="1" applyBorder="1" applyAlignment="1" applyProtection="1">
      <alignment horizontal="center"/>
      <protection locked="0"/>
    </xf>
    <xf numFmtId="10" fontId="2" fillId="0" borderId="2" xfId="0" applyNumberFormat="1" applyFont="1" applyFill="1" applyBorder="1" applyAlignment="1" applyProtection="1">
      <alignment horizontal="center"/>
      <protection locked="0"/>
    </xf>
    <xf numFmtId="10" fontId="2" fillId="0" borderId="3" xfId="0" applyNumberFormat="1" applyFont="1" applyFill="1" applyBorder="1" applyAlignment="1" applyProtection="1">
      <alignment horizontal="center"/>
      <protection locked="0"/>
    </xf>
    <xf numFmtId="0" fontId="2" fillId="0" borderId="9" xfId="0" applyFont="1" applyBorder="1" applyAlignment="1">
      <alignment/>
    </xf>
    <xf numFmtId="0" fontId="2" fillId="0" borderId="12" xfId="0" applyFont="1" applyBorder="1" applyAlignment="1">
      <alignment/>
    </xf>
    <xf numFmtId="0" fontId="5" fillId="0" borderId="6" xfId="0" applyFont="1" applyBorder="1" applyAlignment="1">
      <alignment horizontal="center"/>
    </xf>
    <xf numFmtId="0" fontId="5" fillId="0" borderId="14" xfId="0" applyFont="1" applyBorder="1" applyAlignment="1">
      <alignment/>
    </xf>
    <xf numFmtId="0" fontId="5" fillId="0" borderId="38" xfId="0" applyFont="1" applyBorder="1" applyAlignment="1">
      <alignment horizontal="center"/>
    </xf>
    <xf numFmtId="9" fontId="2" fillId="0" borderId="17" xfId="0" applyNumberFormat="1" applyFont="1" applyBorder="1" applyAlignment="1">
      <alignment horizontal="center"/>
    </xf>
    <xf numFmtId="9" fontId="2" fillId="0" borderId="18" xfId="0" applyNumberFormat="1" applyFont="1" applyBorder="1" applyAlignment="1">
      <alignment horizontal="center"/>
    </xf>
    <xf numFmtId="9" fontId="2" fillId="0" borderId="10" xfId="0" applyNumberFormat="1" applyFont="1" applyBorder="1" applyAlignment="1">
      <alignment horizontal="center"/>
    </xf>
    <xf numFmtId="10" fontId="2" fillId="0" borderId="17" xfId="0" applyNumberFormat="1" applyFont="1" applyBorder="1" applyAlignment="1">
      <alignment horizontal="center"/>
    </xf>
    <xf numFmtId="10" fontId="2" fillId="0" borderId="18" xfId="0" applyNumberFormat="1" applyFont="1" applyBorder="1" applyAlignment="1">
      <alignment horizontal="center"/>
    </xf>
    <xf numFmtId="10" fontId="2" fillId="0" borderId="10" xfId="0" applyNumberFormat="1" applyFont="1" applyBorder="1" applyAlignment="1">
      <alignment horizontal="center"/>
    </xf>
    <xf numFmtId="0" fontId="2" fillId="0" borderId="13" xfId="0" applyFont="1" applyBorder="1" applyAlignment="1" applyProtection="1">
      <alignment/>
      <protection/>
    </xf>
    <xf numFmtId="167" fontId="2" fillId="5" borderId="0" xfId="0" applyNumberFormat="1" applyFont="1" applyFill="1" applyBorder="1" applyAlignment="1">
      <alignment horizontal="center"/>
    </xf>
    <xf numFmtId="15" fontId="2" fillId="5" borderId="13" xfId="0" applyNumberFormat="1" applyFont="1" applyFill="1" applyBorder="1" applyAlignment="1">
      <alignment horizontal="center"/>
    </xf>
    <xf numFmtId="167" fontId="2" fillId="0" borderId="0" xfId="0" applyNumberFormat="1" applyFont="1" applyAlignment="1">
      <alignment/>
    </xf>
    <xf numFmtId="10" fontId="2" fillId="0" borderId="0" xfId="0" applyNumberFormat="1" applyFont="1" applyAlignment="1">
      <alignment/>
    </xf>
    <xf numFmtId="0" fontId="5" fillId="0" borderId="0" xfId="0" applyFont="1" applyFill="1" applyAlignment="1">
      <alignment/>
    </xf>
    <xf numFmtId="0" fontId="2" fillId="0" borderId="0" xfId="0" applyNumberFormat="1" applyFont="1" applyAlignment="1">
      <alignment horizontal="right"/>
    </xf>
    <xf numFmtId="0" fontId="2" fillId="0" borderId="0" xfId="21" applyFont="1">
      <alignment/>
      <protection/>
    </xf>
    <xf numFmtId="0" fontId="2" fillId="0" borderId="0" xfId="21" applyFont="1" applyFill="1" applyAlignment="1" applyProtection="1">
      <alignment vertical="top"/>
      <protection/>
    </xf>
    <xf numFmtId="0" fontId="20" fillId="0" borderId="0" xfId="21" applyFont="1" applyFill="1" applyBorder="1" applyAlignment="1" applyProtection="1">
      <alignment horizontal="left" vertical="top"/>
      <protection/>
    </xf>
    <xf numFmtId="0" fontId="21" fillId="0" borderId="0" xfId="21" applyFont="1" applyFill="1" applyBorder="1" applyAlignment="1" applyProtection="1">
      <alignment horizontal="left" vertical="top"/>
      <protection/>
    </xf>
    <xf numFmtId="0" fontId="2" fillId="0" borderId="0" xfId="21" applyFont="1" applyFill="1" applyBorder="1" applyProtection="1">
      <alignment/>
      <protection/>
    </xf>
    <xf numFmtId="0" fontId="21" fillId="0" borderId="0" xfId="21" applyFont="1" applyFill="1" applyBorder="1" applyAlignment="1" applyProtection="1">
      <alignment horizontal="right" vertical="top"/>
      <protection/>
    </xf>
    <xf numFmtId="0" fontId="2" fillId="0" borderId="13" xfId="21" applyFont="1" applyFill="1" applyBorder="1" applyAlignment="1" applyProtection="1">
      <alignment vertical="top"/>
      <protection/>
    </xf>
    <xf numFmtId="0" fontId="22" fillId="0" borderId="13" xfId="21" applyFont="1" applyFill="1" applyBorder="1" applyAlignment="1" applyProtection="1">
      <alignment horizontal="center" vertical="center"/>
      <protection/>
    </xf>
    <xf numFmtId="0" fontId="2" fillId="0" borderId="13" xfId="21" applyFont="1" applyFill="1" applyBorder="1" applyProtection="1">
      <alignment/>
      <protection/>
    </xf>
    <xf numFmtId="0" fontId="5" fillId="0" borderId="0" xfId="21" applyFont="1">
      <alignment/>
      <protection/>
    </xf>
    <xf numFmtId="0" fontId="2" fillId="0" borderId="0" xfId="21" applyFont="1" applyAlignment="1" quotePrefix="1">
      <alignment horizontal="right"/>
      <protection/>
    </xf>
    <xf numFmtId="49" fontId="2" fillId="0" borderId="0" xfId="21" applyNumberFormat="1" applyFont="1" applyAlignment="1">
      <alignment horizontal="right"/>
      <protection/>
    </xf>
    <xf numFmtId="0" fontId="2" fillId="0" borderId="0" xfId="21" applyFont="1" applyAlignment="1">
      <alignment horizontal="left" wrapText="1"/>
      <protection/>
    </xf>
    <xf numFmtId="0" fontId="2" fillId="0" borderId="0" xfId="21" applyFont="1" applyAlignment="1">
      <alignment horizontal="left"/>
      <protection/>
    </xf>
    <xf numFmtId="0" fontId="2" fillId="0" borderId="0" xfId="21" applyFont="1" applyAlignment="1">
      <alignment horizontal="right"/>
      <protection/>
    </xf>
    <xf numFmtId="0" fontId="2" fillId="0" borderId="0" xfId="21" applyFont="1" applyFill="1" applyBorder="1" applyAlignment="1" quotePrefix="1">
      <alignment horizontal="right"/>
      <protection/>
    </xf>
    <xf numFmtId="0" fontId="2" fillId="0" borderId="0" xfId="21" applyFont="1" applyAlignment="1" quotePrefix="1">
      <alignment horizontal="left"/>
      <protection/>
    </xf>
    <xf numFmtId="0" fontId="2" fillId="0" borderId="0" xfId="21" applyFont="1" applyAlignment="1" quotePrefix="1">
      <alignment/>
      <protection/>
    </xf>
    <xf numFmtId="0" fontId="5" fillId="5" borderId="0" xfId="0" applyFont="1" applyFill="1" applyBorder="1" applyAlignment="1">
      <alignment horizontal="center"/>
    </xf>
    <xf numFmtId="0" fontId="2" fillId="0" borderId="0" xfId="0" applyFont="1" applyFill="1" applyAlignment="1">
      <alignment horizontal="left"/>
    </xf>
    <xf numFmtId="0" fontId="2" fillId="0" borderId="0" xfId="0" applyFont="1" applyFill="1" applyAlignment="1">
      <alignment horizontal="left" wrapText="1"/>
    </xf>
    <xf numFmtId="0" fontId="5" fillId="3" borderId="13" xfId="0" applyFont="1" applyFill="1" applyBorder="1" applyAlignment="1">
      <alignment horizontal="center" wrapText="1"/>
    </xf>
    <xf numFmtId="0" fontId="5" fillId="3" borderId="39" xfId="0" applyFont="1" applyFill="1" applyBorder="1" applyAlignment="1">
      <alignment horizontal="center" wrapText="1"/>
    </xf>
    <xf numFmtId="0" fontId="2" fillId="5" borderId="0" xfId="0" applyFont="1" applyFill="1" applyBorder="1" applyAlignment="1">
      <alignment horizontal="left"/>
    </xf>
    <xf numFmtId="9" fontId="2" fillId="0" borderId="28" xfId="22" applyFont="1" applyBorder="1" applyAlignment="1" applyProtection="1">
      <alignment horizontal="center"/>
      <protection locked="0"/>
    </xf>
    <xf numFmtId="9" fontId="2" fillId="0" borderId="2" xfId="22" applyFont="1" applyBorder="1" applyAlignment="1" applyProtection="1">
      <alignment horizontal="center"/>
      <protection locked="0"/>
    </xf>
    <xf numFmtId="9" fontId="2" fillId="0" borderId="3" xfId="22" applyFont="1" applyBorder="1" applyAlignment="1" applyProtection="1">
      <alignment horizontal="center"/>
      <protection locked="0"/>
    </xf>
    <xf numFmtId="0" fontId="2" fillId="0" borderId="18" xfId="0" applyFont="1" applyBorder="1" applyAlignment="1">
      <alignment horizontal="center"/>
    </xf>
    <xf numFmtId="0" fontId="2" fillId="0" borderId="10" xfId="0" applyFont="1" applyBorder="1" applyAlignment="1">
      <alignment horizontal="center"/>
    </xf>
    <xf numFmtId="0" fontId="5" fillId="0" borderId="27" xfId="0" applyFont="1" applyBorder="1" applyAlignment="1">
      <alignment/>
    </xf>
    <xf numFmtId="0" fontId="5" fillId="0" borderId="40" xfId="0" applyFont="1" applyBorder="1" applyAlignment="1">
      <alignment/>
    </xf>
    <xf numFmtId="0" fontId="5" fillId="0" borderId="26" xfId="0" applyFont="1" applyBorder="1" applyAlignment="1">
      <alignment/>
    </xf>
    <xf numFmtId="0" fontId="5" fillId="0" borderId="5" xfId="0" applyFont="1" applyBorder="1" applyAlignment="1">
      <alignment/>
    </xf>
    <xf numFmtId="10" fontId="2" fillId="3" borderId="2" xfId="22" applyNumberFormat="1" applyFont="1" applyFill="1" applyBorder="1" applyAlignment="1" applyProtection="1">
      <alignment horizontal="center"/>
      <protection/>
    </xf>
    <xf numFmtId="10" fontId="2" fillId="3" borderId="3" xfId="22" applyNumberFormat="1" applyFont="1" applyFill="1" applyBorder="1" applyAlignment="1" applyProtection="1">
      <alignment horizontal="center"/>
      <protection/>
    </xf>
    <xf numFmtId="2" fontId="2" fillId="0" borderId="7" xfId="0" applyNumberFormat="1" applyFont="1" applyBorder="1" applyAlignment="1" applyProtection="1">
      <alignment horizontal="center"/>
      <protection locked="0"/>
    </xf>
    <xf numFmtId="2" fontId="2" fillId="0" borderId="16" xfId="0" applyNumberFormat="1" applyFont="1" applyBorder="1" applyAlignment="1" applyProtection="1">
      <alignment horizontal="center"/>
      <protection locked="0"/>
    </xf>
    <xf numFmtId="2" fontId="2" fillId="0" borderId="8" xfId="0" applyNumberFormat="1" applyFont="1" applyBorder="1" applyAlignment="1" applyProtection="1">
      <alignment horizontal="center"/>
      <protection locked="0"/>
    </xf>
    <xf numFmtId="2" fontId="2" fillId="0" borderId="9" xfId="0" applyNumberFormat="1" applyFont="1" applyBorder="1" applyAlignment="1" applyProtection="1">
      <alignment horizontal="center"/>
      <protection locked="0"/>
    </xf>
    <xf numFmtId="0" fontId="5" fillId="5" borderId="0" xfId="0" applyFont="1" applyFill="1" applyAlignment="1">
      <alignment/>
    </xf>
    <xf numFmtId="0" fontId="5" fillId="5" borderId="0" xfId="0" applyFont="1" applyFill="1" applyAlignment="1">
      <alignment horizontal="center"/>
    </xf>
    <xf numFmtId="0" fontId="5" fillId="2" borderId="30" xfId="0" applyFont="1" applyFill="1" applyBorder="1" applyAlignment="1" applyProtection="1">
      <alignment horizontal="center" wrapText="1"/>
      <protection/>
    </xf>
    <xf numFmtId="0" fontId="5" fillId="2" borderId="41" xfId="0" applyFont="1" applyFill="1" applyBorder="1" applyAlignment="1" applyProtection="1">
      <alignment horizontal="center" wrapText="1"/>
      <protection/>
    </xf>
    <xf numFmtId="0" fontId="23" fillId="0" borderId="0" xfId="20" applyFont="1" applyAlignment="1">
      <alignment/>
    </xf>
    <xf numFmtId="15" fontId="16" fillId="0" borderId="26" xfId="0" applyNumberFormat="1" applyFont="1" applyBorder="1" applyAlignment="1" applyProtection="1">
      <alignment horizontal="center"/>
      <protection locked="0"/>
    </xf>
    <xf numFmtId="15" fontId="16" fillId="0" borderId="5" xfId="0" applyNumberFormat="1" applyFont="1" applyBorder="1" applyAlignment="1" applyProtection="1">
      <alignment horizontal="center"/>
      <protection locked="0"/>
    </xf>
    <xf numFmtId="0" fontId="2" fillId="3" borderId="10" xfId="0" applyFont="1" applyFill="1" applyBorder="1" applyAlignment="1" applyProtection="1">
      <alignment horizontal="center"/>
      <protection/>
    </xf>
    <xf numFmtId="0" fontId="2" fillId="3" borderId="9" xfId="0" applyFont="1" applyFill="1" applyBorder="1" applyAlignment="1" applyProtection="1">
      <alignment horizontal="center" wrapText="1"/>
      <protection/>
    </xf>
    <xf numFmtId="49" fontId="2" fillId="6" borderId="7" xfId="0" applyNumberFormat="1" applyFont="1" applyFill="1" applyBorder="1" applyAlignment="1">
      <alignment/>
    </xf>
    <xf numFmtId="2" fontId="2" fillId="0" borderId="29" xfId="0" applyNumberFormat="1" applyFont="1" applyBorder="1" applyAlignment="1">
      <alignment horizontal="center"/>
    </xf>
    <xf numFmtId="49" fontId="2" fillId="6" borderId="8" xfId="0" applyNumberFormat="1" applyFont="1" applyFill="1" applyBorder="1" applyAlignment="1">
      <alignment/>
    </xf>
    <xf numFmtId="0" fontId="5" fillId="3" borderId="41" xfId="0" applyFont="1" applyFill="1" applyBorder="1" applyAlignment="1">
      <alignment horizontal="center" wrapText="1"/>
    </xf>
    <xf numFmtId="0" fontId="5" fillId="3" borderId="0" xfId="0" applyFont="1" applyFill="1" applyBorder="1" applyAlignment="1">
      <alignment horizontal="center" wrapText="1"/>
    </xf>
    <xf numFmtId="2" fontId="5" fillId="4" borderId="42" xfId="0" applyNumberFormat="1" applyFont="1" applyFill="1" applyBorder="1" applyAlignment="1">
      <alignment horizontal="center"/>
    </xf>
    <xf numFmtId="9" fontId="2" fillId="0" borderId="16" xfId="22" applyFont="1" applyBorder="1" applyAlignment="1" applyProtection="1">
      <alignment horizontal="center"/>
      <protection locked="0"/>
    </xf>
    <xf numFmtId="10" fontId="2" fillId="3" borderId="16" xfId="22" applyNumberFormat="1" applyFont="1" applyFill="1" applyBorder="1" applyAlignment="1" applyProtection="1">
      <alignment horizontal="center"/>
      <protection/>
    </xf>
    <xf numFmtId="2" fontId="2" fillId="4" borderId="29" xfId="0" applyNumberFormat="1" applyFont="1" applyFill="1" applyBorder="1" applyAlignment="1">
      <alignment horizontal="center"/>
    </xf>
    <xf numFmtId="2" fontId="2" fillId="4" borderId="43" xfId="0" applyNumberFormat="1" applyFont="1" applyFill="1" applyBorder="1" applyAlignment="1">
      <alignment horizontal="center"/>
    </xf>
    <xf numFmtId="0" fontId="5" fillId="2" borderId="40" xfId="0" applyFont="1" applyFill="1" applyBorder="1" applyAlignment="1" applyProtection="1">
      <alignment horizontal="center"/>
      <protection/>
    </xf>
    <xf numFmtId="0" fontId="5" fillId="2" borderId="32" xfId="0" applyFont="1" applyFill="1" applyBorder="1" applyAlignment="1">
      <alignment horizontal="center" wrapText="1"/>
    </xf>
    <xf numFmtId="0" fontId="5" fillId="2" borderId="44" xfId="0" applyFont="1" applyFill="1" applyBorder="1" applyAlignment="1">
      <alignment horizontal="center" wrapText="1"/>
    </xf>
    <xf numFmtId="0" fontId="5" fillId="2" borderId="31" xfId="0" applyFont="1" applyFill="1" applyBorder="1" applyAlignment="1" applyProtection="1">
      <alignment horizontal="center"/>
      <protection/>
    </xf>
    <xf numFmtId="0" fontId="5" fillId="2" borderId="45" xfId="0" applyFont="1" applyFill="1" applyBorder="1" applyAlignment="1" applyProtection="1">
      <alignment horizontal="center"/>
      <protection/>
    </xf>
    <xf numFmtId="0" fontId="17" fillId="0" borderId="0" xfId="0" applyFont="1" applyAlignment="1" applyProtection="1" quotePrefix="1">
      <alignment horizontal="left"/>
      <protection/>
    </xf>
    <xf numFmtId="0" fontId="17" fillId="0" borderId="0" xfId="0" applyFont="1" applyAlignment="1" applyProtection="1">
      <alignment horizontal="left" wrapText="1"/>
      <protection/>
    </xf>
    <xf numFmtId="0" fontId="5" fillId="2" borderId="30" xfId="0" applyFont="1" applyFill="1" applyBorder="1" applyAlignment="1">
      <alignment horizontal="center" wrapText="1"/>
    </xf>
    <xf numFmtId="0" fontId="5" fillId="2" borderId="0" xfId="0" applyFont="1" applyFill="1" applyBorder="1" applyAlignment="1">
      <alignment horizontal="center"/>
    </xf>
    <xf numFmtId="0" fontId="5" fillId="2" borderId="44" xfId="0" applyFont="1" applyFill="1" applyBorder="1" applyAlignment="1">
      <alignment horizontal="center"/>
    </xf>
    <xf numFmtId="0" fontId="5" fillId="2" borderId="13" xfId="0" applyFont="1" applyFill="1" applyBorder="1" applyAlignment="1">
      <alignment horizontal="center"/>
    </xf>
    <xf numFmtId="0" fontId="5" fillId="2" borderId="38" xfId="0" applyFont="1" applyFill="1" applyBorder="1" applyAlignment="1">
      <alignment horizontal="center"/>
    </xf>
    <xf numFmtId="0" fontId="5" fillId="2" borderId="45" xfId="0" applyFont="1" applyFill="1" applyBorder="1" applyAlignment="1">
      <alignment horizontal="center"/>
    </xf>
    <xf numFmtId="0" fontId="5" fillId="2" borderId="40" xfId="0" applyFont="1" applyFill="1" applyBorder="1" applyAlignment="1">
      <alignment horizontal="center"/>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2" fillId="0" borderId="32"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5" fillId="2" borderId="8" xfId="0" applyFont="1" applyFill="1" applyBorder="1" applyAlignment="1">
      <alignment horizontal="center" wrapText="1"/>
    </xf>
    <xf numFmtId="0" fontId="5" fillId="2" borderId="18" xfId="0" applyFont="1" applyFill="1" applyBorder="1" applyAlignment="1">
      <alignment horizontal="center" wrapText="1"/>
    </xf>
    <xf numFmtId="0" fontId="2" fillId="0" borderId="0" xfId="21" applyFont="1" applyAlignment="1">
      <alignment horizontal="left" wrapText="1"/>
      <protection/>
    </xf>
    <xf numFmtId="0" fontId="5" fillId="0" borderId="0" xfId="21" applyFont="1" applyAlignment="1">
      <alignment horizontal="left"/>
      <protection/>
    </xf>
    <xf numFmtId="0" fontId="2" fillId="0" borderId="0" xfId="21" applyFont="1" applyAlignment="1">
      <alignment horizontal="left"/>
      <protection/>
    </xf>
    <xf numFmtId="0" fontId="2" fillId="0" borderId="0" xfId="21" applyFont="1" applyAlignment="1">
      <alignment horizontal="center" wrapText="1"/>
      <protection/>
    </xf>
    <xf numFmtId="0" fontId="12" fillId="0" borderId="0" xfId="21" applyFont="1" applyAlignment="1">
      <alignment horizontal="center"/>
      <protection/>
    </xf>
    <xf numFmtId="0" fontId="3" fillId="0" borderId="13" xfId="21" applyFont="1" applyFill="1" applyBorder="1" applyAlignment="1" applyProtection="1">
      <alignment horizontal="center" vertical="center"/>
      <protection/>
    </xf>
    <xf numFmtId="0" fontId="7" fillId="0" borderId="13" xfId="21" applyFont="1" applyFill="1" applyBorder="1" applyAlignment="1" applyProtection="1">
      <alignment horizontal="left" vertical="center"/>
      <protection/>
    </xf>
    <xf numFmtId="0" fontId="5" fillId="0" borderId="0" xfId="0" applyFont="1" applyFill="1" applyBorder="1" applyAlignment="1">
      <alignment horizontal="center"/>
    </xf>
    <xf numFmtId="0" fontId="5" fillId="0" borderId="0" xfId="0" applyFont="1" applyFill="1" applyAlignment="1">
      <alignment horizontal="center"/>
    </xf>
    <xf numFmtId="0" fontId="13" fillId="0" borderId="0" xfId="0" applyFont="1" applyAlignment="1">
      <alignment horizontal="center"/>
    </xf>
    <xf numFmtId="1" fontId="5" fillId="3" borderId="29" xfId="0" applyNumberFormat="1" applyFont="1" applyFill="1" applyBorder="1" applyAlignment="1">
      <alignment horizontal="center" vertical="center"/>
    </xf>
    <xf numFmtId="1" fontId="5" fillId="3" borderId="18"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0" fontId="5" fillId="2" borderId="27" xfId="0" applyFont="1" applyFill="1" applyBorder="1" applyAlignment="1" applyProtection="1">
      <alignment horizontal="center" wrapText="1"/>
      <protection/>
    </xf>
    <xf numFmtId="0" fontId="5" fillId="2" borderId="46" xfId="0" applyFont="1" applyFill="1" applyBorder="1" applyAlignment="1" applyProtection="1">
      <alignment horizontal="center" wrapText="1"/>
      <protection/>
    </xf>
    <xf numFmtId="0" fontId="5" fillId="2" borderId="31" xfId="0" applyFont="1" applyFill="1" applyBorder="1" applyAlignment="1">
      <alignment horizontal="center"/>
    </xf>
    <xf numFmtId="0" fontId="5" fillId="2" borderId="47" xfId="0" applyFont="1" applyFill="1" applyBorder="1" applyAlignment="1">
      <alignment horizontal="center"/>
    </xf>
    <xf numFmtId="0" fontId="5" fillId="2" borderId="48" xfId="0" applyFont="1" applyFill="1" applyBorder="1" applyAlignment="1">
      <alignment horizontal="center"/>
    </xf>
    <xf numFmtId="0" fontId="5" fillId="2" borderId="7" xfId="0" applyFont="1" applyFill="1" applyBorder="1" applyAlignment="1">
      <alignment horizontal="center" wrapText="1"/>
    </xf>
    <xf numFmtId="0" fontId="5" fillId="2" borderId="29" xfId="0" applyFont="1" applyFill="1" applyBorder="1" applyAlignment="1">
      <alignment horizontal="center" wrapText="1"/>
    </xf>
    <xf numFmtId="0" fontId="8" fillId="0" borderId="0" xfId="0" applyFont="1" applyAlignment="1">
      <alignment horizontal="center" vertical="center"/>
    </xf>
    <xf numFmtId="0" fontId="5" fillId="2" borderId="27" xfId="0" applyFont="1" applyFill="1" applyBorder="1" applyAlignment="1">
      <alignment horizontal="center" wrapText="1"/>
    </xf>
    <xf numFmtId="0" fontId="5" fillId="2" borderId="46" xfId="0" applyFont="1" applyFill="1" applyBorder="1" applyAlignment="1">
      <alignment horizontal="center" wrapText="1"/>
    </xf>
    <xf numFmtId="0" fontId="5" fillId="2" borderId="42" xfId="0" applyFont="1" applyFill="1" applyBorder="1" applyAlignment="1">
      <alignment horizontal="center" wrapText="1"/>
    </xf>
    <xf numFmtId="0" fontId="5" fillId="2" borderId="27" xfId="0" applyFont="1" applyFill="1" applyBorder="1" applyAlignment="1">
      <alignment horizontal="center"/>
    </xf>
    <xf numFmtId="0" fontId="5" fillId="2" borderId="46" xfId="0" applyFont="1" applyFill="1" applyBorder="1" applyAlignment="1">
      <alignment horizontal="center"/>
    </xf>
    <xf numFmtId="0" fontId="5" fillId="2" borderId="42" xfId="0" applyFont="1" applyFill="1" applyBorder="1" applyAlignment="1">
      <alignment horizontal="center"/>
    </xf>
    <xf numFmtId="0" fontId="5" fillId="2" borderId="45" xfId="0" applyFont="1" applyFill="1" applyBorder="1" applyAlignment="1" applyProtection="1">
      <alignment horizontal="center" wrapText="1"/>
      <protection/>
    </xf>
    <xf numFmtId="0" fontId="5" fillId="2" borderId="40" xfId="0" applyFont="1" applyFill="1" applyBorder="1" applyAlignment="1" applyProtection="1">
      <alignment horizontal="center" wrapText="1"/>
      <protection/>
    </xf>
    <xf numFmtId="0" fontId="2" fillId="0" borderId="15"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3" borderId="34" xfId="0" applyFont="1" applyFill="1" applyBorder="1" applyAlignment="1">
      <alignment horizontal="left"/>
    </xf>
    <xf numFmtId="0" fontId="5" fillId="3" borderId="37" xfId="0" applyFont="1" applyFill="1" applyBorder="1" applyAlignment="1">
      <alignment horizontal="left"/>
    </xf>
    <xf numFmtId="0" fontId="2" fillId="5" borderId="13" xfId="0" applyFont="1" applyFill="1" applyBorder="1" applyAlignment="1">
      <alignment horizontal="center"/>
    </xf>
    <xf numFmtId="0" fontId="12" fillId="3" borderId="15" xfId="0" applyFont="1" applyFill="1" applyBorder="1" applyAlignment="1">
      <alignment horizontal="center"/>
    </xf>
    <xf numFmtId="0" fontId="12" fillId="3" borderId="49" xfId="0" applyFont="1" applyFill="1" applyBorder="1" applyAlignment="1">
      <alignment horizontal="center"/>
    </xf>
    <xf numFmtId="0" fontId="12" fillId="3" borderId="6" xfId="0" applyFont="1" applyFill="1" applyBorder="1" applyAlignment="1">
      <alignment horizontal="center"/>
    </xf>
    <xf numFmtId="0" fontId="5" fillId="3" borderId="27" xfId="0" applyFont="1" applyFill="1" applyBorder="1" applyAlignment="1">
      <alignment horizontal="center" wrapText="1"/>
    </xf>
    <xf numFmtId="0" fontId="5" fillId="3" borderId="42" xfId="0" applyFont="1" applyFill="1" applyBorder="1" applyAlignment="1">
      <alignment horizontal="center" wrapText="1"/>
    </xf>
    <xf numFmtId="0" fontId="5" fillId="3" borderId="7" xfId="0" applyFont="1" applyFill="1" applyBorder="1" applyAlignment="1">
      <alignment horizontal="center"/>
    </xf>
    <xf numFmtId="0" fontId="5" fillId="3" borderId="29" xfId="0" applyFont="1" applyFill="1" applyBorder="1" applyAlignment="1">
      <alignment horizontal="center"/>
    </xf>
    <xf numFmtId="0" fontId="5" fillId="4" borderId="37" xfId="0" applyFont="1" applyFill="1" applyBorder="1" applyAlignment="1">
      <alignment horizontal="center" wrapText="1"/>
    </xf>
    <xf numFmtId="0" fontId="5" fillId="4" borderId="21" xfId="0" applyFont="1" applyFill="1" applyBorder="1" applyAlignment="1">
      <alignment horizontal="center" wrapText="1"/>
    </xf>
    <xf numFmtId="0" fontId="5" fillId="3" borderId="31" xfId="0" applyFont="1" applyFill="1" applyBorder="1" applyAlignment="1">
      <alignment horizontal="center" wrapText="1"/>
    </xf>
    <xf numFmtId="0" fontId="5" fillId="3" borderId="48" xfId="0" applyFont="1" applyFill="1" applyBorder="1" applyAlignment="1">
      <alignment horizontal="center" wrapText="1"/>
    </xf>
    <xf numFmtId="0" fontId="5" fillId="3" borderId="16" xfId="0" applyFont="1" applyFill="1" applyBorder="1" applyAlignment="1">
      <alignment horizontal="center"/>
    </xf>
    <xf numFmtId="0" fontId="5" fillId="3" borderId="40" xfId="0" applyFont="1" applyFill="1" applyBorder="1" applyAlignment="1">
      <alignment horizontal="center" wrapText="1"/>
    </xf>
    <xf numFmtId="0" fontId="5" fillId="3" borderId="38" xfId="0" applyFont="1" applyFill="1" applyBorder="1" applyAlignment="1">
      <alignment horizontal="center" wrapText="1"/>
    </xf>
    <xf numFmtId="0" fontId="13" fillId="5" borderId="0" xfId="0" applyFont="1" applyFill="1" applyAlignment="1">
      <alignment horizontal="center"/>
    </xf>
    <xf numFmtId="0" fontId="5" fillId="5" borderId="0" xfId="0" applyFont="1" applyFill="1" applyBorder="1" applyAlignment="1">
      <alignment horizontal="center"/>
    </xf>
    <xf numFmtId="0" fontId="5" fillId="5" borderId="13" xfId="0" applyFont="1" applyFill="1" applyBorder="1" applyAlignment="1">
      <alignment horizontal="center"/>
    </xf>
    <xf numFmtId="0" fontId="5" fillId="0" borderId="0" xfId="0" applyFont="1" applyAlignment="1" applyProtection="1">
      <alignment horizontal="left" vertical="center" wrapText="1"/>
      <protection/>
    </xf>
    <xf numFmtId="2" fontId="2" fillId="3" borderId="2" xfId="0" applyNumberFormat="1" applyFont="1" applyFill="1" applyBorder="1" applyAlignment="1" applyProtection="1">
      <alignment horizontal="center"/>
      <protection/>
    </xf>
    <xf numFmtId="2" fontId="2" fillId="3" borderId="28" xfId="0" applyNumberFormat="1" applyFont="1" applyFill="1" applyBorder="1" applyAlignment="1" applyProtection="1">
      <alignment horizontal="center"/>
      <protection/>
    </xf>
    <xf numFmtId="0" fontId="5" fillId="5" borderId="45"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wrapText="1"/>
      <protection/>
    </xf>
    <xf numFmtId="2" fontId="5" fillId="3" borderId="31" xfId="0" applyNumberFormat="1" applyFont="1" applyFill="1" applyBorder="1" applyAlignment="1" applyProtection="1">
      <alignment horizontal="center" vertical="center"/>
      <protection/>
    </xf>
    <xf numFmtId="2" fontId="5" fillId="3" borderId="40" xfId="0" applyNumberFormat="1" applyFont="1" applyFill="1" applyBorder="1" applyAlignment="1" applyProtection="1">
      <alignment horizontal="center" vertical="center"/>
      <protection/>
    </xf>
    <xf numFmtId="2" fontId="5" fillId="3" borderId="48" xfId="0" applyNumberFormat="1" applyFont="1" applyFill="1" applyBorder="1" applyAlignment="1" applyProtection="1">
      <alignment horizontal="center" vertical="center"/>
      <protection/>
    </xf>
    <xf numFmtId="2" fontId="5" fillId="3" borderId="38" xfId="0" applyNumberFormat="1" applyFont="1" applyFill="1" applyBorder="1" applyAlignment="1" applyProtection="1">
      <alignment horizontal="center" vertical="center"/>
      <protection/>
    </xf>
    <xf numFmtId="0" fontId="2" fillId="0" borderId="3" xfId="0" applyFont="1" applyBorder="1" applyAlignment="1" applyProtection="1">
      <alignment horizontal="center"/>
      <protection locked="0"/>
    </xf>
    <xf numFmtId="0" fontId="2" fillId="3" borderId="2" xfId="0" applyFont="1" applyFill="1" applyBorder="1" applyAlignment="1" applyProtection="1">
      <alignment horizontal="center"/>
      <protection/>
    </xf>
    <xf numFmtId="0" fontId="2" fillId="3" borderId="18" xfId="0" applyFont="1" applyFill="1" applyBorder="1" applyAlignment="1" applyProtection="1">
      <alignment horizontal="center"/>
      <protection/>
    </xf>
    <xf numFmtId="3" fontId="2" fillId="3" borderId="3" xfId="0" applyNumberFormat="1" applyFont="1" applyFill="1" applyBorder="1" applyAlignment="1" applyProtection="1">
      <alignment horizontal="center"/>
      <protection/>
    </xf>
    <xf numFmtId="0" fontId="2" fillId="3" borderId="3" xfId="0" applyFont="1" applyFill="1" applyBorder="1" applyAlignment="1" applyProtection="1">
      <alignment horizontal="center"/>
      <protection/>
    </xf>
    <xf numFmtId="172" fontId="2" fillId="3" borderId="3" xfId="0" applyNumberFormat="1" applyFont="1" applyFill="1" applyBorder="1" applyAlignment="1" applyProtection="1">
      <alignment horizontal="center"/>
      <protection/>
    </xf>
    <xf numFmtId="2" fontId="2" fillId="3" borderId="3" xfId="0" applyNumberFormat="1" applyFont="1" applyFill="1" applyBorder="1" applyAlignment="1" applyProtection="1">
      <alignment horizontal="center"/>
      <protection/>
    </xf>
    <xf numFmtId="0" fontId="2" fillId="3" borderId="10" xfId="0" applyFont="1" applyFill="1" applyBorder="1" applyAlignment="1" applyProtection="1">
      <alignment horizontal="center"/>
      <protection/>
    </xf>
    <xf numFmtId="3" fontId="2" fillId="3" borderId="50" xfId="0" applyNumberFormat="1" applyFont="1" applyFill="1" applyBorder="1" applyAlignment="1" applyProtection="1">
      <alignment horizontal="center"/>
      <protection/>
    </xf>
    <xf numFmtId="0" fontId="2" fillId="3" borderId="50" xfId="0" applyFont="1" applyFill="1" applyBorder="1" applyAlignment="1" applyProtection="1">
      <alignment horizontal="center"/>
      <protection/>
    </xf>
    <xf numFmtId="0" fontId="2" fillId="0" borderId="50" xfId="0" applyFont="1" applyBorder="1" applyAlignment="1" applyProtection="1">
      <alignment horizontal="center"/>
      <protection locked="0"/>
    </xf>
    <xf numFmtId="172" fontId="2" fillId="3" borderId="2" xfId="0" applyNumberFormat="1" applyFont="1" applyFill="1" applyBorder="1" applyAlignment="1" applyProtection="1">
      <alignment horizontal="center"/>
      <protection/>
    </xf>
    <xf numFmtId="0" fontId="2" fillId="0" borderId="2" xfId="0" applyFont="1" applyBorder="1" applyAlignment="1" applyProtection="1">
      <alignment horizontal="center"/>
      <protection locked="0"/>
    </xf>
    <xf numFmtId="3" fontId="2" fillId="3" borderId="2" xfId="0" applyNumberFormat="1" applyFont="1" applyFill="1" applyBorder="1" applyAlignment="1" applyProtection="1">
      <alignment horizontal="center"/>
      <protection/>
    </xf>
    <xf numFmtId="0" fontId="2" fillId="3" borderId="51" xfId="0" applyFont="1" applyFill="1" applyBorder="1" applyAlignment="1" applyProtection="1">
      <alignment horizontal="center" wrapText="1"/>
      <protection/>
    </xf>
    <xf numFmtId="0" fontId="2" fillId="3" borderId="38" xfId="0" applyFont="1" applyFill="1" applyBorder="1" applyAlignment="1" applyProtection="1">
      <alignment horizontal="center" wrapText="1"/>
      <protection/>
    </xf>
    <xf numFmtId="0" fontId="2" fillId="3" borderId="51" xfId="0" applyFont="1" applyFill="1" applyBorder="1" applyAlignment="1" applyProtection="1">
      <alignment horizontal="center"/>
      <protection/>
    </xf>
    <xf numFmtId="0" fontId="2" fillId="3" borderId="52" xfId="0" applyFont="1" applyFill="1" applyBorder="1" applyAlignment="1" applyProtection="1">
      <alignment horizontal="center"/>
      <protection/>
    </xf>
    <xf numFmtId="3" fontId="2" fillId="3" borderId="28" xfId="0" applyNumberFormat="1" applyFont="1" applyFill="1" applyBorder="1" applyAlignment="1" applyProtection="1">
      <alignment horizontal="center"/>
      <protection/>
    </xf>
    <xf numFmtId="0" fontId="2" fillId="3" borderId="28" xfId="0" applyFont="1" applyFill="1" applyBorder="1" applyAlignment="1" applyProtection="1">
      <alignment horizontal="center"/>
      <protection/>
    </xf>
    <xf numFmtId="0" fontId="2"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172" fontId="2" fillId="3" borderId="28" xfId="0" applyNumberFormat="1" applyFont="1" applyFill="1" applyBorder="1" applyAlignment="1" applyProtection="1">
      <alignment horizontal="center"/>
      <protection/>
    </xf>
    <xf numFmtId="0" fontId="2" fillId="3" borderId="17" xfId="0" applyFont="1" applyFill="1" applyBorder="1" applyAlignment="1" applyProtection="1">
      <alignment horizontal="center"/>
      <protection/>
    </xf>
    <xf numFmtId="0" fontId="2" fillId="3" borderId="33" xfId="0" applyFont="1" applyFill="1" applyBorder="1" applyAlignment="1" applyProtection="1">
      <alignment horizontal="center" vertical="center" wrapText="1"/>
      <protection/>
    </xf>
    <xf numFmtId="0" fontId="2" fillId="3" borderId="55" xfId="0" applyFont="1" applyFill="1" applyBorder="1" applyAlignment="1" applyProtection="1">
      <alignment horizontal="center" vertical="center" wrapText="1"/>
      <protection/>
    </xf>
    <xf numFmtId="0" fontId="2" fillId="3" borderId="56" xfId="0" applyFont="1" applyFill="1" applyBorder="1" applyAlignment="1" applyProtection="1">
      <alignment horizontal="center"/>
      <protection/>
    </xf>
    <xf numFmtId="0" fontId="2" fillId="3" borderId="57" xfId="0" applyFont="1" applyFill="1" applyBorder="1" applyAlignment="1" applyProtection="1">
      <alignment horizontal="center"/>
      <protection/>
    </xf>
    <xf numFmtId="0" fontId="2" fillId="3" borderId="40" xfId="0" applyFont="1" applyFill="1" applyBorder="1" applyAlignment="1" applyProtection="1">
      <alignment horizontal="center"/>
      <protection/>
    </xf>
    <xf numFmtId="0" fontId="2" fillId="3" borderId="33" xfId="0" applyFont="1" applyFill="1" applyBorder="1" applyAlignment="1" applyProtection="1">
      <alignment horizontal="center" wrapText="1"/>
      <protection/>
    </xf>
    <xf numFmtId="0" fontId="2" fillId="3" borderId="55" xfId="0" applyFont="1" applyFill="1" applyBorder="1" applyAlignment="1" applyProtection="1">
      <alignment horizontal="center" wrapText="1"/>
      <protection/>
    </xf>
    <xf numFmtId="0" fontId="2" fillId="3" borderId="44" xfId="0" applyFont="1" applyFill="1" applyBorder="1" applyAlignment="1" applyProtection="1">
      <alignment horizontal="center" vertical="center" wrapText="1"/>
      <protection/>
    </xf>
    <xf numFmtId="0" fontId="2" fillId="3" borderId="7" xfId="0" applyFont="1" applyFill="1" applyBorder="1" applyAlignment="1" applyProtection="1">
      <alignment horizontal="center" vertical="center" wrapText="1"/>
      <protection/>
    </xf>
    <xf numFmtId="0" fontId="2" fillId="3" borderId="16" xfId="0"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wrapText="1"/>
      <protection/>
    </xf>
    <xf numFmtId="0" fontId="2" fillId="3" borderId="2" xfId="0" applyFont="1" applyFill="1" applyBorder="1" applyAlignment="1" applyProtection="1">
      <alignment horizontal="center" vertical="center" wrapText="1"/>
      <protection/>
    </xf>
    <xf numFmtId="0" fontId="2" fillId="3" borderId="9" xfId="0" applyFont="1" applyFill="1" applyBorder="1" applyAlignment="1" applyProtection="1">
      <alignment horizontal="center" vertical="center" wrapText="1"/>
      <protection/>
    </xf>
    <xf numFmtId="0" fontId="2" fillId="3" borderId="3" xfId="0" applyFont="1" applyFill="1" applyBorder="1" applyAlignment="1" applyProtection="1">
      <alignment horizontal="center" vertical="center" wrapText="1"/>
      <protection/>
    </xf>
    <xf numFmtId="15" fontId="2" fillId="5" borderId="4" xfId="0" applyNumberFormat="1" applyFont="1" applyFill="1" applyBorder="1" applyAlignment="1" applyProtection="1">
      <alignment horizontal="center"/>
      <protection/>
    </xf>
    <xf numFmtId="0" fontId="4" fillId="5" borderId="4" xfId="0" applyFont="1" applyFill="1" applyBorder="1" applyAlignment="1" applyProtection="1">
      <alignment horizontal="center"/>
      <protection/>
    </xf>
    <xf numFmtId="0" fontId="9" fillId="5" borderId="0" xfId="0" applyFont="1" applyFill="1" applyBorder="1" applyAlignment="1" applyProtection="1">
      <alignment horizontal="left" vertical="top"/>
      <protection/>
    </xf>
    <xf numFmtId="0" fontId="6" fillId="5" borderId="0" xfId="0" applyFont="1" applyFill="1" applyBorder="1" applyAlignment="1" applyProtection="1">
      <alignment horizontal="right" vertical="top"/>
      <protection/>
    </xf>
    <xf numFmtId="0" fontId="10" fillId="5" borderId="13" xfId="0" applyFont="1" applyFill="1" applyBorder="1" applyAlignment="1" applyProtection="1">
      <alignment horizontal="left" vertical="center"/>
      <protection/>
    </xf>
    <xf numFmtId="0" fontId="3" fillId="5" borderId="13" xfId="0" applyFont="1" applyFill="1" applyBorder="1" applyAlignment="1" applyProtection="1">
      <alignment horizontal="right" vertical="center"/>
      <protection/>
    </xf>
    <xf numFmtId="49" fontId="2" fillId="5" borderId="4" xfId="0" applyNumberFormat="1"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0" xfId="0" applyFont="1" applyFill="1" applyBorder="1" applyAlignment="1" applyProtection="1">
      <alignment horizontal="right"/>
      <protection/>
    </xf>
    <xf numFmtId="168" fontId="2" fillId="5" borderId="4" xfId="0" applyNumberFormat="1" applyFont="1" applyFill="1" applyBorder="1" applyAlignment="1" applyProtection="1">
      <alignment horizontal="center"/>
      <protection/>
    </xf>
    <xf numFmtId="0" fontId="2" fillId="5" borderId="0" xfId="0" applyFont="1" applyFill="1" applyBorder="1" applyAlignment="1" applyProtection="1">
      <alignment horizontal="center"/>
      <protection/>
    </xf>
    <xf numFmtId="0" fontId="2" fillId="3" borderId="12" xfId="0" applyFont="1" applyFill="1" applyBorder="1" applyAlignment="1" applyProtection="1">
      <alignment horizontal="center"/>
      <protection/>
    </xf>
    <xf numFmtId="0" fontId="2" fillId="5" borderId="0" xfId="0" applyFont="1" applyFill="1" applyAlignment="1" applyProtection="1">
      <alignment horizontal="center"/>
      <protection/>
    </xf>
    <xf numFmtId="0" fontId="8" fillId="5" borderId="0" xfId="0" applyFont="1" applyFill="1" applyBorder="1" applyAlignment="1" applyProtection="1">
      <alignment horizontal="center"/>
      <protection/>
    </xf>
    <xf numFmtId="0" fontId="2" fillId="3" borderId="8" xfId="0" applyFont="1" applyFill="1" applyBorder="1" applyAlignment="1" applyProtection="1">
      <alignment horizontal="center"/>
      <protection/>
    </xf>
    <xf numFmtId="0" fontId="2" fillId="3" borderId="9" xfId="0" applyFont="1" applyFill="1" applyBorder="1" applyAlignment="1" applyProtection="1">
      <alignment horizontal="center"/>
      <protection/>
    </xf>
    <xf numFmtId="0" fontId="2" fillId="0" borderId="28" xfId="0" applyFont="1" applyBorder="1" applyAlignment="1" applyProtection="1">
      <alignment horizontal="center"/>
      <protection locked="0"/>
    </xf>
    <xf numFmtId="0" fontId="10" fillId="0" borderId="13" xfId="0" applyFont="1" applyBorder="1" applyAlignment="1" applyProtection="1">
      <alignment horizontal="left" vertical="center"/>
      <protection/>
    </xf>
    <xf numFmtId="0" fontId="3" fillId="0" borderId="13" xfId="0" applyFont="1" applyBorder="1" applyAlignment="1" applyProtection="1">
      <alignment horizontal="right" vertical="center"/>
      <protection/>
    </xf>
    <xf numFmtId="0" fontId="16" fillId="5" borderId="4" xfId="0" applyFont="1" applyFill="1" applyBorder="1" applyAlignment="1" applyProtection="1">
      <alignment horizontal="center"/>
      <protection/>
    </xf>
    <xf numFmtId="2" fontId="2" fillId="0" borderId="3" xfId="0" applyNumberFormat="1" applyFont="1" applyBorder="1" applyAlignment="1" applyProtection="1">
      <alignment horizontal="center"/>
      <protection locked="0"/>
    </xf>
    <xf numFmtId="2" fontId="2" fillId="0" borderId="2" xfId="0" applyNumberFormat="1" applyFont="1" applyBorder="1" applyAlignment="1" applyProtection="1">
      <alignment horizontal="center"/>
      <protection locked="0"/>
    </xf>
    <xf numFmtId="0" fontId="6" fillId="0" borderId="0" xfId="0" applyFont="1" applyBorder="1" applyAlignment="1" applyProtection="1">
      <alignment horizontal="right" vertical="top"/>
      <protection/>
    </xf>
    <xf numFmtId="0" fontId="2" fillId="0" borderId="18" xfId="0" applyFont="1" applyBorder="1" applyAlignment="1" applyProtection="1">
      <alignment horizontal="center"/>
      <protection locked="0"/>
    </xf>
    <xf numFmtId="0" fontId="9" fillId="0" borderId="0" xfId="0" applyFont="1" applyBorder="1" applyAlignment="1" applyProtection="1">
      <alignment horizontal="left" vertical="top"/>
      <protection/>
    </xf>
    <xf numFmtId="168" fontId="2" fillId="3" borderId="2" xfId="0" applyNumberFormat="1" applyFont="1" applyFill="1" applyBorder="1" applyAlignment="1" applyProtection="1">
      <alignment horizontal="center"/>
      <protection/>
    </xf>
    <xf numFmtId="0" fontId="2" fillId="3" borderId="31" xfId="0" applyFont="1" applyFill="1" applyBorder="1" applyAlignment="1" applyProtection="1">
      <alignment horizontal="center"/>
      <protection/>
    </xf>
    <xf numFmtId="2" fontId="2" fillId="0" borderId="28" xfId="0" applyNumberFormat="1" applyFont="1" applyBorder="1" applyAlignment="1" applyProtection="1">
      <alignment horizontal="center"/>
      <protection locked="0"/>
    </xf>
    <xf numFmtId="168" fontId="2" fillId="3" borderId="28" xfId="0" applyNumberFormat="1" applyFont="1" applyFill="1" applyBorder="1" applyAlignment="1" applyProtection="1">
      <alignment horizontal="center"/>
      <protection/>
    </xf>
    <xf numFmtId="0" fontId="2" fillId="3" borderId="48" xfId="0" applyFont="1" applyFill="1" applyBorder="1" applyAlignment="1" applyProtection="1">
      <alignment horizontal="center"/>
      <protection/>
    </xf>
    <xf numFmtId="0" fontId="2" fillId="3" borderId="38" xfId="0" applyFont="1" applyFill="1" applyBorder="1" applyAlignment="1" applyProtection="1">
      <alignment horizontal="center"/>
      <protection/>
    </xf>
    <xf numFmtId="0" fontId="2" fillId="0" borderId="17" xfId="0" applyFont="1" applyBorder="1" applyAlignment="1" applyProtection="1">
      <alignment horizontal="center"/>
      <protection locked="0"/>
    </xf>
    <xf numFmtId="0" fontId="5" fillId="3" borderId="47" xfId="0" applyFont="1" applyFill="1" applyBorder="1" applyAlignment="1" applyProtection="1">
      <alignment horizontal="center" vertical="center" wrapText="1"/>
      <protection/>
    </xf>
    <xf numFmtId="0" fontId="5" fillId="3" borderId="44" xfId="0" applyFont="1" applyFill="1" applyBorder="1" applyAlignment="1" applyProtection="1">
      <alignment horizontal="center" vertical="center" wrapText="1"/>
      <protection/>
    </xf>
    <xf numFmtId="0" fontId="2" fillId="3" borderId="47" xfId="0" applyFont="1" applyFill="1" applyBorder="1" applyAlignment="1" applyProtection="1">
      <alignment horizontal="center" vertical="center" wrapText="1"/>
      <protection/>
    </xf>
    <xf numFmtId="0" fontId="2" fillId="3" borderId="48" xfId="0" applyFont="1" applyFill="1" applyBorder="1" applyAlignment="1" applyProtection="1">
      <alignment horizontal="center" wrapText="1"/>
      <protection/>
    </xf>
    <xf numFmtId="168" fontId="2" fillId="3" borderId="3" xfId="0" applyNumberFormat="1" applyFont="1" applyFill="1" applyBorder="1" applyAlignment="1" applyProtection="1">
      <alignment horizontal="center"/>
      <protection/>
    </xf>
    <xf numFmtId="0" fontId="16" fillId="3" borderId="47" xfId="0" applyFont="1" applyFill="1" applyBorder="1" applyAlignment="1" applyProtection="1">
      <alignment horizontal="center" wrapText="1"/>
      <protection/>
    </xf>
    <xf numFmtId="0" fontId="16" fillId="3" borderId="44" xfId="0" applyFont="1" applyFill="1" applyBorder="1" applyAlignment="1" applyProtection="1">
      <alignment horizontal="center" wrapText="1"/>
      <protection/>
    </xf>
    <xf numFmtId="0" fontId="5" fillId="3" borderId="31" xfId="0" applyFont="1" applyFill="1" applyBorder="1" applyAlignment="1" applyProtection="1">
      <alignment horizontal="center" vertical="center" wrapText="1"/>
      <protection/>
    </xf>
    <xf numFmtId="0" fontId="5" fillId="3" borderId="40" xfId="0" applyFont="1" applyFill="1" applyBorder="1" applyAlignment="1" applyProtection="1">
      <alignment horizontal="center" vertical="center" wrapText="1"/>
      <protection/>
    </xf>
    <xf numFmtId="0" fontId="5" fillId="3" borderId="48" xfId="0" applyFont="1" applyFill="1" applyBorder="1" applyAlignment="1" applyProtection="1">
      <alignment horizontal="center" vertical="center" wrapText="1"/>
      <protection/>
    </xf>
    <xf numFmtId="0" fontId="5" fillId="3" borderId="38" xfId="0" applyFont="1" applyFill="1" applyBorder="1" applyAlignment="1" applyProtection="1">
      <alignment horizontal="center" vertical="center" wrapText="1"/>
      <protection/>
    </xf>
    <xf numFmtId="2" fontId="2" fillId="3" borderId="50" xfId="0" applyNumberFormat="1" applyFont="1" applyFill="1" applyBorder="1" applyAlignment="1" applyProtection="1">
      <alignment horizontal="center"/>
      <protection/>
    </xf>
    <xf numFmtId="0" fontId="2" fillId="0" borderId="10" xfId="0" applyFont="1" applyBorder="1" applyAlignment="1" applyProtection="1">
      <alignment horizontal="center"/>
      <protection locked="0"/>
    </xf>
    <xf numFmtId="3" fontId="2" fillId="0" borderId="2" xfId="0" applyNumberFormat="1" applyFont="1" applyBorder="1" applyAlignment="1" applyProtection="1">
      <alignment horizontal="left"/>
      <protection locked="0"/>
    </xf>
    <xf numFmtId="0" fontId="5" fillId="3" borderId="15" xfId="0" applyFont="1" applyFill="1" applyBorder="1" applyAlignment="1">
      <alignment horizontal="right"/>
    </xf>
    <xf numFmtId="0" fontId="5" fillId="3" borderId="49" xfId="0" applyFont="1" applyFill="1" applyBorder="1" applyAlignment="1">
      <alignment horizontal="right"/>
    </xf>
    <xf numFmtId="0" fontId="5" fillId="3" borderId="29" xfId="0" applyFont="1" applyFill="1" applyBorder="1" applyAlignment="1">
      <alignment horizontal="center" wrapText="1"/>
    </xf>
    <xf numFmtId="0" fontId="5" fillId="3" borderId="10" xfId="0" applyFont="1" applyFill="1" applyBorder="1" applyAlignment="1">
      <alignment horizontal="center" wrapText="1"/>
    </xf>
    <xf numFmtId="0" fontId="2" fillId="5" borderId="13" xfId="0" applyFont="1" applyFill="1" applyBorder="1" applyAlignment="1">
      <alignment horizontal="left"/>
    </xf>
    <xf numFmtId="0" fontId="13" fillId="3" borderId="0" xfId="0" applyFont="1" applyFill="1" applyAlignment="1">
      <alignment horizontal="center"/>
    </xf>
    <xf numFmtId="0" fontId="12" fillId="3" borderId="31" xfId="0" applyFont="1" applyFill="1" applyBorder="1" applyAlignment="1">
      <alignment horizontal="center"/>
    </xf>
    <xf numFmtId="0" fontId="12" fillId="3" borderId="45" xfId="0" applyFont="1" applyFill="1" applyBorder="1" applyAlignment="1">
      <alignment horizontal="center"/>
    </xf>
    <xf numFmtId="0" fontId="12" fillId="3" borderId="40" xfId="0" applyFont="1" applyFill="1" applyBorder="1" applyAlignment="1">
      <alignment horizontal="center"/>
    </xf>
    <xf numFmtId="0" fontId="5" fillId="3" borderId="7" xfId="0" applyFont="1" applyFill="1" applyBorder="1" applyAlignment="1">
      <alignment horizontal="center" wrapText="1"/>
    </xf>
    <xf numFmtId="0" fontId="5" fillId="3" borderId="9" xfId="0" applyFont="1" applyFill="1" applyBorder="1" applyAlignment="1">
      <alignment horizontal="center" wrapText="1"/>
    </xf>
    <xf numFmtId="0" fontId="5" fillId="3" borderId="16" xfId="0" applyFont="1" applyFill="1" applyBorder="1" applyAlignment="1">
      <alignment horizontal="center" wrapText="1"/>
    </xf>
    <xf numFmtId="0" fontId="5" fillId="3" borderId="3" xfId="0" applyFont="1" applyFill="1" applyBorder="1" applyAlignment="1">
      <alignment horizontal="center" wrapText="1"/>
    </xf>
    <xf numFmtId="0" fontId="17" fillId="3" borderId="56" xfId="0" applyFont="1" applyFill="1" applyBorder="1" applyAlignment="1">
      <alignment horizontal="center" vertical="top" wrapText="1"/>
    </xf>
    <xf numFmtId="0" fontId="17" fillId="3" borderId="57" xfId="0" applyFont="1" applyFill="1" applyBorder="1" applyAlignment="1">
      <alignment horizontal="center" vertical="top" wrapText="1"/>
    </xf>
    <xf numFmtId="0" fontId="5" fillId="3" borderId="48" xfId="0" applyFont="1" applyFill="1" applyBorder="1" applyAlignment="1">
      <alignment horizontal="right"/>
    </xf>
    <xf numFmtId="0" fontId="5" fillId="3" borderId="13" xfId="0" applyFont="1" applyFill="1" applyBorder="1" applyAlignment="1">
      <alignment horizontal="right"/>
    </xf>
    <xf numFmtId="3" fontId="2" fillId="0" borderId="16" xfId="0" applyNumberFormat="1" applyFont="1" applyBorder="1" applyAlignment="1" applyProtection="1">
      <alignment horizontal="left"/>
      <protection locked="0"/>
    </xf>
    <xf numFmtId="3" fontId="2" fillId="0" borderId="3" xfId="0" applyNumberFormat="1" applyFont="1" applyBorder="1" applyAlignment="1" applyProtection="1">
      <alignment horizontal="left"/>
      <protection locked="0"/>
    </xf>
    <xf numFmtId="0" fontId="5" fillId="3" borderId="19" xfId="0" applyFont="1" applyFill="1" applyBorder="1" applyAlignment="1">
      <alignment horizontal="center" wrapText="1"/>
    </xf>
    <xf numFmtId="0" fontId="5" fillId="3" borderId="58" xfId="0" applyFont="1" applyFill="1" applyBorder="1" applyAlignment="1">
      <alignment horizontal="center" wrapText="1"/>
    </xf>
    <xf numFmtId="0" fontId="5" fillId="3" borderId="50" xfId="0" applyFont="1" applyFill="1" applyBorder="1" applyAlignment="1">
      <alignment horizontal="center" wrapText="1"/>
    </xf>
    <xf numFmtId="0" fontId="5" fillId="5" borderId="0" xfId="0" applyFont="1" applyFill="1" applyAlignment="1">
      <alignment horizontal="center"/>
    </xf>
    <xf numFmtId="0" fontId="16" fillId="5" borderId="13" xfId="0" applyFont="1" applyFill="1" applyBorder="1" applyAlignment="1">
      <alignment horizontal="left"/>
    </xf>
    <xf numFmtId="0" fontId="16" fillId="5" borderId="49" xfId="0" applyFont="1" applyFill="1" applyBorder="1" applyAlignment="1">
      <alignment horizontal="left"/>
    </xf>
    <xf numFmtId="0" fontId="5" fillId="3" borderId="15" xfId="0" applyFont="1" applyFill="1" applyBorder="1" applyAlignment="1">
      <alignment horizontal="center"/>
    </xf>
    <xf numFmtId="0" fontId="5" fillId="3" borderId="6" xfId="0" applyFont="1" applyFill="1" applyBorder="1" applyAlignment="1">
      <alignment horizontal="center"/>
    </xf>
    <xf numFmtId="0" fontId="2" fillId="0" borderId="0" xfId="0" applyFont="1" applyAlignment="1">
      <alignment horizontal="center"/>
    </xf>
    <xf numFmtId="0" fontId="2" fillId="0" borderId="0" xfId="0" applyFont="1" applyBorder="1" applyAlignment="1">
      <alignment horizontal="left"/>
    </xf>
    <xf numFmtId="15" fontId="2" fillId="0" borderId="4" xfId="0" applyNumberFormat="1" applyFont="1" applyBorder="1" applyAlignment="1">
      <alignment horizontal="center"/>
    </xf>
    <xf numFmtId="0" fontId="5" fillId="3" borderId="26" xfId="0" applyFont="1" applyFill="1" applyBorder="1" applyAlignment="1">
      <alignment horizontal="left"/>
    </xf>
    <xf numFmtId="0" fontId="5" fillId="3" borderId="59" xfId="0" applyFont="1" applyFill="1" applyBorder="1" applyAlignment="1">
      <alignment horizontal="left"/>
    </xf>
    <xf numFmtId="0" fontId="5" fillId="3" borderId="60" xfId="0" applyFont="1" applyFill="1" applyBorder="1" applyAlignment="1">
      <alignment horizontal="left"/>
    </xf>
    <xf numFmtId="0" fontId="5" fillId="3" borderId="31" xfId="0" applyFont="1" applyFill="1" applyBorder="1" applyAlignment="1">
      <alignment horizontal="center"/>
    </xf>
    <xf numFmtId="0" fontId="5" fillId="3" borderId="45" xfId="0" applyFont="1" applyFill="1" applyBorder="1" applyAlignment="1">
      <alignment horizontal="center"/>
    </xf>
    <xf numFmtId="0" fontId="5" fillId="3" borderId="40" xfId="0" applyFont="1" applyFill="1" applyBorder="1" applyAlignment="1">
      <alignment horizontal="center"/>
    </xf>
    <xf numFmtId="0" fontId="2" fillId="3" borderId="12" xfId="0" applyFont="1" applyFill="1" applyBorder="1" applyAlignment="1">
      <alignment horizontal="left"/>
    </xf>
    <xf numFmtId="0" fontId="2" fillId="3" borderId="28" xfId="0" applyFont="1" applyFill="1" applyBorder="1" applyAlignment="1">
      <alignment horizontal="left"/>
    </xf>
    <xf numFmtId="0" fontId="2" fillId="3" borderId="58" xfId="0" applyFont="1" applyFill="1" applyBorder="1" applyAlignment="1">
      <alignment horizontal="left"/>
    </xf>
    <xf numFmtId="0" fontId="2" fillId="3" borderId="50" xfId="0" applyFont="1" applyFill="1" applyBorder="1" applyAlignment="1">
      <alignment horizontal="left"/>
    </xf>
    <xf numFmtId="0" fontId="2" fillId="3" borderId="8" xfId="0" applyFont="1" applyFill="1" applyBorder="1" applyAlignment="1">
      <alignment horizontal="left"/>
    </xf>
    <xf numFmtId="0" fontId="2" fillId="3" borderId="2" xfId="0" applyFont="1" applyFill="1" applyBorder="1" applyAlignment="1">
      <alignment horizontal="left"/>
    </xf>
    <xf numFmtId="0" fontId="5" fillId="3" borderId="49" xfId="0" applyFont="1" applyFill="1" applyBorder="1" applyAlignment="1">
      <alignment horizontal="center"/>
    </xf>
    <xf numFmtId="0" fontId="2" fillId="0" borderId="4" xfId="0" applyFont="1" applyBorder="1" applyAlignment="1">
      <alignment horizontal="center"/>
    </xf>
    <xf numFmtId="0" fontId="16" fillId="0" borderId="4" xfId="0" applyFont="1" applyBorder="1" applyAlignment="1">
      <alignment horizontal="left"/>
    </xf>
    <xf numFmtId="0" fontId="16" fillId="0" borderId="4" xfId="0" applyFont="1" applyBorder="1" applyAlignment="1">
      <alignment horizontal="center"/>
    </xf>
    <xf numFmtId="0" fontId="16" fillId="0" borderId="4" xfId="0" applyFont="1" applyBorder="1" applyAlignment="1">
      <alignment horizontal="right"/>
    </xf>
    <xf numFmtId="0" fontId="19" fillId="0" borderId="0" xfId="0" applyFont="1" applyAlignment="1">
      <alignment horizontal="left" wrapText="1"/>
    </xf>
    <xf numFmtId="0" fontId="5" fillId="0" borderId="26"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Alignment="1">
      <alignment horizontal="left"/>
    </xf>
    <xf numFmtId="0" fontId="2" fillId="0" borderId="0" xfId="0" applyFont="1" applyAlignment="1">
      <alignment horizontal="left" wrapText="1"/>
    </xf>
    <xf numFmtId="0" fontId="2" fillId="0" borderId="0" xfId="0" applyFont="1" applyFill="1" applyAlignment="1">
      <alignment horizontal="left" wrapText="1"/>
    </xf>
    <xf numFmtId="0" fontId="5" fillId="0" borderId="15" xfId="0" applyFont="1" applyFill="1" applyBorder="1" applyAlignment="1">
      <alignment horizontal="center"/>
    </xf>
    <xf numFmtId="0" fontId="5" fillId="0" borderId="6"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excel instruc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xdr:rowOff>
    </xdr:from>
    <xdr:to>
      <xdr:col>2</xdr:col>
      <xdr:colOff>523875</xdr:colOff>
      <xdr:row>1</xdr:row>
      <xdr:rowOff>219075</xdr:rowOff>
    </xdr:to>
    <xdr:pic>
      <xdr:nvPicPr>
        <xdr:cNvPr id="1" name="Picture 1"/>
        <xdr:cNvPicPr preferRelativeResize="1">
          <a:picLocks noChangeAspect="1"/>
        </xdr:cNvPicPr>
      </xdr:nvPicPr>
      <xdr:blipFill>
        <a:blip r:embed="rId1">
          <a:clrChange>
            <a:clrFrom>
              <a:srgbClr val="DBDBDB"/>
            </a:clrFrom>
            <a:clrTo>
              <a:srgbClr val="DBDBDB">
                <a:alpha val="0"/>
              </a:srgbClr>
            </a:clrTo>
          </a:clrChange>
        </a:blip>
        <a:stretch>
          <a:fillRect/>
        </a:stretch>
      </xdr:blipFill>
      <xdr:spPr>
        <a:xfrm>
          <a:off x="1095375" y="28575"/>
          <a:ext cx="4953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0</xdr:rowOff>
    </xdr:to>
    <xdr:pic>
      <xdr:nvPicPr>
        <xdr:cNvPr id="1" name="Picture 1"/>
        <xdr:cNvPicPr preferRelativeResize="1">
          <a:picLocks noChangeAspect="1"/>
        </xdr:cNvPicPr>
      </xdr:nvPicPr>
      <xdr:blipFill>
        <a:blip r:embed="rId1"/>
        <a:stretch>
          <a:fillRect/>
        </a:stretch>
      </xdr:blipFill>
      <xdr:spPr>
        <a:xfrm>
          <a:off x="0" y="0"/>
          <a:ext cx="6286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0</xdr:rowOff>
    </xdr:to>
    <xdr:pic>
      <xdr:nvPicPr>
        <xdr:cNvPr id="1" name="Picture 1"/>
        <xdr:cNvPicPr preferRelativeResize="1">
          <a:picLocks noChangeAspect="1"/>
        </xdr:cNvPicPr>
      </xdr:nvPicPr>
      <xdr:blipFill>
        <a:blip r:embed="rId1"/>
        <a:stretch>
          <a:fillRect/>
        </a:stretch>
      </xdr:blipFill>
      <xdr:spPr>
        <a:xfrm>
          <a:off x="0" y="0"/>
          <a:ext cx="5619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menv.state.nm.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1:R89"/>
  <sheetViews>
    <sheetView showGridLines="0" tabSelected="1" workbookViewId="0" topLeftCell="A1">
      <selection activeCell="C3" sqref="C3"/>
    </sheetView>
  </sheetViews>
  <sheetFormatPr defaultColWidth="9.140625" defaultRowHeight="12.75"/>
  <cols>
    <col min="1" max="11" width="8.00390625" style="164" customWidth="1"/>
    <col min="12" max="12" width="9.140625" style="164" customWidth="1"/>
    <col min="13" max="16384" width="8.00390625" style="164" customWidth="1"/>
  </cols>
  <sheetData>
    <row r="1" spans="3:18" ht="21" customHeight="1">
      <c r="C1" s="165"/>
      <c r="D1" s="166" t="s">
        <v>0</v>
      </c>
      <c r="E1" s="167"/>
      <c r="F1" s="167"/>
      <c r="G1" s="167"/>
      <c r="H1" s="167"/>
      <c r="I1" s="167"/>
      <c r="J1" s="167"/>
      <c r="K1" s="168"/>
      <c r="L1" s="167"/>
      <c r="M1" s="169"/>
      <c r="N1" s="169"/>
      <c r="O1" s="169"/>
      <c r="P1" s="169"/>
      <c r="Q1" s="169"/>
      <c r="R1" s="169"/>
    </row>
    <row r="2" spans="3:14" ht="21" customHeight="1" thickBot="1">
      <c r="C2" s="170"/>
      <c r="D2" s="248" t="s">
        <v>1</v>
      </c>
      <c r="E2" s="248"/>
      <c r="F2" s="248"/>
      <c r="G2" s="248"/>
      <c r="H2" s="171"/>
      <c r="I2" s="172"/>
      <c r="J2" s="247" t="s">
        <v>438</v>
      </c>
      <c r="K2" s="247"/>
      <c r="L2" s="247"/>
      <c r="M2" s="247"/>
      <c r="N2" s="168"/>
    </row>
    <row r="4" spans="3:13" ht="15.75">
      <c r="C4" s="246" t="s">
        <v>312</v>
      </c>
      <c r="D4" s="246"/>
      <c r="E4" s="246"/>
      <c r="F4" s="246"/>
      <c r="G4" s="246"/>
      <c r="H4" s="246"/>
      <c r="I4" s="246"/>
      <c r="J4" s="246"/>
      <c r="K4" s="246"/>
      <c r="L4" s="246"/>
      <c r="M4" s="246"/>
    </row>
    <row r="6" spans="3:13" ht="15" customHeight="1">
      <c r="C6" s="245" t="s">
        <v>313</v>
      </c>
      <c r="D6" s="245"/>
      <c r="E6" s="245"/>
      <c r="F6" s="245"/>
      <c r="G6" s="245"/>
      <c r="H6" s="245"/>
      <c r="I6" s="245"/>
      <c r="J6" s="245"/>
      <c r="K6" s="245"/>
      <c r="L6" s="245"/>
      <c r="M6" s="245"/>
    </row>
    <row r="7" spans="3:13" ht="15" customHeight="1">
      <c r="C7" s="245"/>
      <c r="D7" s="245"/>
      <c r="E7" s="245"/>
      <c r="F7" s="245"/>
      <c r="G7" s="245"/>
      <c r="H7" s="245"/>
      <c r="I7" s="245"/>
      <c r="J7" s="245"/>
      <c r="K7" s="245"/>
      <c r="L7" s="245"/>
      <c r="M7" s="245"/>
    </row>
    <row r="10" ht="12.75">
      <c r="C10" s="173" t="s">
        <v>314</v>
      </c>
    </row>
    <row r="11" spans="3:4" ht="12.75">
      <c r="C11" s="174" t="s">
        <v>276</v>
      </c>
      <c r="D11" s="164" t="s">
        <v>315</v>
      </c>
    </row>
    <row r="12" spans="3:5" ht="12.75">
      <c r="C12" s="175"/>
      <c r="D12" s="174" t="s">
        <v>316</v>
      </c>
      <c r="E12" s="164" t="s">
        <v>317</v>
      </c>
    </row>
    <row r="13" spans="4:5" ht="12.75">
      <c r="D13" s="174" t="s">
        <v>318</v>
      </c>
      <c r="E13" s="164" t="s">
        <v>319</v>
      </c>
    </row>
    <row r="14" ht="12.75">
      <c r="E14" s="207" t="s">
        <v>377</v>
      </c>
    </row>
    <row r="15" spans="3:4" ht="12.75">
      <c r="C15" s="174" t="s">
        <v>277</v>
      </c>
      <c r="D15" s="164" t="s">
        <v>360</v>
      </c>
    </row>
    <row r="16" spans="3:13" ht="12.75">
      <c r="C16" s="174" t="s">
        <v>320</v>
      </c>
      <c r="D16" s="242" t="s">
        <v>321</v>
      </c>
      <c r="E16" s="242"/>
      <c r="F16" s="242"/>
      <c r="G16" s="242"/>
      <c r="H16" s="242"/>
      <c r="I16" s="242"/>
      <c r="J16" s="242"/>
      <c r="K16" s="242"/>
      <c r="L16" s="242"/>
      <c r="M16" s="242"/>
    </row>
    <row r="17" spans="4:13" ht="12.75">
      <c r="D17" s="242"/>
      <c r="E17" s="242"/>
      <c r="F17" s="242"/>
      <c r="G17" s="242"/>
      <c r="H17" s="242"/>
      <c r="I17" s="242"/>
      <c r="J17" s="242"/>
      <c r="K17" s="242"/>
      <c r="L17" s="242"/>
      <c r="M17" s="242"/>
    </row>
    <row r="18" spans="4:13" ht="12.75">
      <c r="D18" s="174" t="s">
        <v>316</v>
      </c>
      <c r="E18" s="242" t="s">
        <v>322</v>
      </c>
      <c r="F18" s="242"/>
      <c r="G18" s="242"/>
      <c r="H18" s="242"/>
      <c r="I18" s="242"/>
      <c r="J18" s="242"/>
      <c r="K18" s="242"/>
      <c r="L18" s="242"/>
      <c r="M18" s="242"/>
    </row>
    <row r="19" spans="5:13" ht="12.75">
      <c r="E19" s="242"/>
      <c r="F19" s="242"/>
      <c r="G19" s="242"/>
      <c r="H19" s="242"/>
      <c r="I19" s="242"/>
      <c r="J19" s="242"/>
      <c r="K19" s="242"/>
      <c r="L19" s="242"/>
      <c r="M19" s="242"/>
    </row>
    <row r="20" spans="3:13" ht="12.75" customHeight="1">
      <c r="C20" s="174" t="s">
        <v>323</v>
      </c>
      <c r="D20" s="242" t="s">
        <v>324</v>
      </c>
      <c r="E20" s="242"/>
      <c r="F20" s="242"/>
      <c r="G20" s="242"/>
      <c r="H20" s="242"/>
      <c r="I20" s="242"/>
      <c r="J20" s="242"/>
      <c r="K20" s="242"/>
      <c r="L20" s="242"/>
      <c r="M20" s="242"/>
    </row>
    <row r="21" spans="4:13" ht="12.75">
      <c r="D21" s="242"/>
      <c r="E21" s="242"/>
      <c r="F21" s="242"/>
      <c r="G21" s="242"/>
      <c r="H21" s="242"/>
      <c r="I21" s="242"/>
      <c r="J21" s="242"/>
      <c r="K21" s="242"/>
      <c r="L21" s="242"/>
      <c r="M21" s="242"/>
    </row>
    <row r="22" spans="4:13" ht="12.75">
      <c r="D22" s="174" t="s">
        <v>316</v>
      </c>
      <c r="E22" s="242" t="s">
        <v>325</v>
      </c>
      <c r="F22" s="242"/>
      <c r="G22" s="242"/>
      <c r="H22" s="242"/>
      <c r="I22" s="242"/>
      <c r="J22" s="242"/>
      <c r="K22" s="242"/>
      <c r="L22" s="242"/>
      <c r="M22" s="242"/>
    </row>
    <row r="23" spans="5:13" ht="12.75">
      <c r="E23" s="242"/>
      <c r="F23" s="242"/>
      <c r="G23" s="242"/>
      <c r="H23" s="242"/>
      <c r="I23" s="242"/>
      <c r="J23" s="242"/>
      <c r="K23" s="242"/>
      <c r="L23" s="242"/>
      <c r="M23" s="242"/>
    </row>
    <row r="24" spans="4:13" ht="12.75">
      <c r="D24" s="174" t="s">
        <v>318</v>
      </c>
      <c r="E24" s="244" t="s">
        <v>326</v>
      </c>
      <c r="F24" s="244"/>
      <c r="G24" s="244"/>
      <c r="H24" s="244"/>
      <c r="I24" s="244"/>
      <c r="J24" s="244"/>
      <c r="K24" s="244"/>
      <c r="L24" s="244"/>
      <c r="M24" s="244"/>
    </row>
    <row r="25" spans="3:13" ht="12.75">
      <c r="C25" s="174" t="s">
        <v>327</v>
      </c>
      <c r="D25" s="244" t="s">
        <v>328</v>
      </c>
      <c r="E25" s="244"/>
      <c r="F25" s="244"/>
      <c r="G25" s="244"/>
      <c r="H25" s="244"/>
      <c r="I25" s="244"/>
      <c r="J25" s="244"/>
      <c r="K25" s="244"/>
      <c r="L25" s="244"/>
      <c r="M25" s="244"/>
    </row>
    <row r="26" spans="4:13" ht="12.75">
      <c r="D26" s="174" t="s">
        <v>316</v>
      </c>
      <c r="E26" s="242" t="s">
        <v>329</v>
      </c>
      <c r="F26" s="242"/>
      <c r="G26" s="242"/>
      <c r="H26" s="242"/>
      <c r="I26" s="242"/>
      <c r="J26" s="242"/>
      <c r="K26" s="242"/>
      <c r="L26" s="242"/>
      <c r="M26" s="242"/>
    </row>
    <row r="27" spans="5:13" ht="12.75">
      <c r="E27" s="242"/>
      <c r="F27" s="242"/>
      <c r="G27" s="242"/>
      <c r="H27" s="242"/>
      <c r="I27" s="242"/>
      <c r="J27" s="242"/>
      <c r="K27" s="242"/>
      <c r="L27" s="242"/>
      <c r="M27" s="242"/>
    </row>
    <row r="28" spans="4:13" ht="12.75">
      <c r="D28" s="174" t="s">
        <v>318</v>
      </c>
      <c r="E28" s="244" t="s">
        <v>375</v>
      </c>
      <c r="F28" s="244"/>
      <c r="G28" s="244"/>
      <c r="H28" s="244"/>
      <c r="I28" s="244"/>
      <c r="J28" s="244"/>
      <c r="K28" s="244"/>
      <c r="L28" s="244"/>
      <c r="M28" s="244"/>
    </row>
    <row r="29" spans="3:13" ht="12.75" customHeight="1">
      <c r="C29" s="174" t="s">
        <v>330</v>
      </c>
      <c r="D29" s="242" t="s">
        <v>331</v>
      </c>
      <c r="E29" s="242"/>
      <c r="F29" s="242"/>
      <c r="G29" s="242"/>
      <c r="H29" s="242"/>
      <c r="I29" s="242"/>
      <c r="J29" s="242"/>
      <c r="K29" s="242"/>
      <c r="L29" s="242"/>
      <c r="M29" s="242"/>
    </row>
    <row r="30" spans="4:13" ht="12.75">
      <c r="D30" s="242"/>
      <c r="E30" s="242"/>
      <c r="F30" s="242"/>
      <c r="G30" s="242"/>
      <c r="H30" s="242"/>
      <c r="I30" s="242"/>
      <c r="J30" s="242"/>
      <c r="K30" s="242"/>
      <c r="L30" s="242"/>
      <c r="M30" s="242"/>
    </row>
    <row r="31" spans="4:13" ht="12.75">
      <c r="D31" s="176"/>
      <c r="E31" s="176"/>
      <c r="F31" s="176"/>
      <c r="G31" s="176"/>
      <c r="H31" s="176"/>
      <c r="I31" s="176"/>
      <c r="J31" s="176"/>
      <c r="K31" s="176"/>
      <c r="L31" s="176"/>
      <c r="M31" s="176"/>
    </row>
    <row r="32" ht="12.75">
      <c r="C32" s="173" t="s">
        <v>332</v>
      </c>
    </row>
    <row r="33" spans="3:13" ht="12.75">
      <c r="C33" s="174" t="s">
        <v>276</v>
      </c>
      <c r="D33" s="242" t="s">
        <v>333</v>
      </c>
      <c r="E33" s="242"/>
      <c r="F33" s="242"/>
      <c r="G33" s="242"/>
      <c r="H33" s="242"/>
      <c r="I33" s="242"/>
      <c r="J33" s="242"/>
      <c r="K33" s="242"/>
      <c r="L33" s="242"/>
      <c r="M33" s="242"/>
    </row>
    <row r="34" spans="3:13" ht="12.75">
      <c r="C34" s="174"/>
      <c r="D34" s="242"/>
      <c r="E34" s="242"/>
      <c r="F34" s="242"/>
      <c r="G34" s="242"/>
      <c r="H34" s="242"/>
      <c r="I34" s="242"/>
      <c r="J34" s="242"/>
      <c r="K34" s="242"/>
      <c r="L34" s="242"/>
      <c r="M34" s="242"/>
    </row>
    <row r="35" spans="3:13" ht="12.75">
      <c r="C35" s="174" t="s">
        <v>277</v>
      </c>
      <c r="D35" s="242" t="s">
        <v>334</v>
      </c>
      <c r="E35" s="242"/>
      <c r="F35" s="242"/>
      <c r="G35" s="242"/>
      <c r="H35" s="242"/>
      <c r="I35" s="242"/>
      <c r="J35" s="242"/>
      <c r="K35" s="242"/>
      <c r="L35" s="242"/>
      <c r="M35" s="242"/>
    </row>
    <row r="36" spans="3:13" ht="12.75">
      <c r="C36" s="178"/>
      <c r="D36" s="242"/>
      <c r="E36" s="242"/>
      <c r="F36" s="242"/>
      <c r="G36" s="242"/>
      <c r="H36" s="242"/>
      <c r="I36" s="242"/>
      <c r="J36" s="242"/>
      <c r="K36" s="242"/>
      <c r="L36" s="242"/>
      <c r="M36" s="242"/>
    </row>
    <row r="37" spans="3:13" ht="12.75">
      <c r="C37" s="174" t="s">
        <v>320</v>
      </c>
      <c r="D37" s="242" t="s">
        <v>335</v>
      </c>
      <c r="E37" s="242"/>
      <c r="F37" s="242"/>
      <c r="G37" s="242"/>
      <c r="H37" s="242"/>
      <c r="I37" s="242"/>
      <c r="J37" s="242"/>
      <c r="K37" s="242"/>
      <c r="L37" s="242"/>
      <c r="M37" s="242"/>
    </row>
    <row r="38" spans="3:13" ht="12.75">
      <c r="C38" s="178"/>
      <c r="D38" s="242"/>
      <c r="E38" s="242"/>
      <c r="F38" s="242"/>
      <c r="G38" s="242"/>
      <c r="H38" s="242"/>
      <c r="I38" s="242"/>
      <c r="J38" s="242"/>
      <c r="K38" s="242"/>
      <c r="L38" s="242"/>
      <c r="M38" s="242"/>
    </row>
    <row r="39" spans="3:13" ht="12.75">
      <c r="C39" s="174" t="s">
        <v>323</v>
      </c>
      <c r="D39" s="242" t="s">
        <v>336</v>
      </c>
      <c r="E39" s="242"/>
      <c r="F39" s="242"/>
      <c r="G39" s="242"/>
      <c r="H39" s="242"/>
      <c r="I39" s="242"/>
      <c r="J39" s="242"/>
      <c r="K39" s="242"/>
      <c r="L39" s="242"/>
      <c r="M39" s="242"/>
    </row>
    <row r="40" spans="3:13" ht="12.75">
      <c r="C40" s="178"/>
      <c r="D40" s="242"/>
      <c r="E40" s="242"/>
      <c r="F40" s="242"/>
      <c r="G40" s="242"/>
      <c r="H40" s="242"/>
      <c r="I40" s="242"/>
      <c r="J40" s="242"/>
      <c r="K40" s="242"/>
      <c r="L40" s="242"/>
      <c r="M40" s="242"/>
    </row>
    <row r="41" spans="3:13" ht="12.75">
      <c r="C41" s="174" t="s">
        <v>327</v>
      </c>
      <c r="D41" s="242" t="s">
        <v>337</v>
      </c>
      <c r="E41" s="242"/>
      <c r="F41" s="242"/>
      <c r="G41" s="242"/>
      <c r="H41" s="242"/>
      <c r="I41" s="242"/>
      <c r="J41" s="242"/>
      <c r="K41" s="242"/>
      <c r="L41" s="242"/>
      <c r="M41" s="242"/>
    </row>
    <row r="42" spans="4:13" ht="12.75">
      <c r="D42" s="242"/>
      <c r="E42" s="242"/>
      <c r="F42" s="242"/>
      <c r="G42" s="242"/>
      <c r="H42" s="242"/>
      <c r="I42" s="242"/>
      <c r="J42" s="242"/>
      <c r="K42" s="242"/>
      <c r="L42" s="242"/>
      <c r="M42" s="242"/>
    </row>
    <row r="44" ht="12.75">
      <c r="C44" s="173" t="s">
        <v>338</v>
      </c>
    </row>
    <row r="45" spans="3:4" ht="12.75">
      <c r="C45" s="174" t="s">
        <v>276</v>
      </c>
      <c r="D45" s="164" t="s">
        <v>339</v>
      </c>
    </row>
    <row r="46" spans="3:4" ht="12.75">
      <c r="C46" s="174" t="s">
        <v>277</v>
      </c>
      <c r="D46" s="164" t="s">
        <v>340</v>
      </c>
    </row>
    <row r="48" ht="12.75">
      <c r="C48" s="173" t="s">
        <v>341</v>
      </c>
    </row>
    <row r="49" spans="3:14" ht="12.75" customHeight="1">
      <c r="C49" s="174" t="s">
        <v>276</v>
      </c>
      <c r="D49" s="177" t="s">
        <v>342</v>
      </c>
      <c r="E49" s="176"/>
      <c r="F49" s="176"/>
      <c r="G49" s="176"/>
      <c r="H49" s="176"/>
      <c r="I49" s="176"/>
      <c r="J49" s="176"/>
      <c r="K49" s="176"/>
      <c r="L49" s="176"/>
      <c r="M49" s="176"/>
      <c r="N49" s="177"/>
    </row>
    <row r="50" spans="3:4" ht="12.75">
      <c r="C50" s="174" t="s">
        <v>277</v>
      </c>
      <c r="D50" s="164" t="s">
        <v>339</v>
      </c>
    </row>
    <row r="51" spans="3:4" ht="12.75">
      <c r="C51" s="174" t="s">
        <v>320</v>
      </c>
      <c r="D51" s="164" t="s">
        <v>340</v>
      </c>
    </row>
    <row r="52" spans="3:13" ht="12.75">
      <c r="C52" s="174" t="s">
        <v>323</v>
      </c>
      <c r="D52" s="242" t="s">
        <v>343</v>
      </c>
      <c r="E52" s="242"/>
      <c r="F52" s="242"/>
      <c r="G52" s="242"/>
      <c r="H52" s="242"/>
      <c r="I52" s="242"/>
      <c r="J52" s="242"/>
      <c r="K52" s="242"/>
      <c r="L52" s="242"/>
      <c r="M52" s="242"/>
    </row>
    <row r="53" spans="3:13" ht="12.75">
      <c r="C53" s="178"/>
      <c r="D53" s="242"/>
      <c r="E53" s="242"/>
      <c r="F53" s="242"/>
      <c r="G53" s="242"/>
      <c r="H53" s="242"/>
      <c r="I53" s="242"/>
      <c r="J53" s="242"/>
      <c r="K53" s="242"/>
      <c r="L53" s="242"/>
      <c r="M53" s="242"/>
    </row>
    <row r="54" spans="3:5" ht="12.75">
      <c r="C54" s="178"/>
      <c r="D54" s="179" t="s">
        <v>316</v>
      </c>
      <c r="E54" s="164" t="s">
        <v>344</v>
      </c>
    </row>
    <row r="55" spans="3:5" ht="12.75">
      <c r="C55" s="178"/>
      <c r="D55" s="174" t="s">
        <v>318</v>
      </c>
      <c r="E55" s="164" t="s">
        <v>345</v>
      </c>
    </row>
    <row r="56" spans="3:13" ht="12.75">
      <c r="C56" s="178"/>
      <c r="D56" s="178"/>
      <c r="E56" s="180" t="s">
        <v>346</v>
      </c>
      <c r="F56" s="177"/>
      <c r="G56" s="177"/>
      <c r="H56" s="177"/>
      <c r="I56" s="177"/>
      <c r="J56" s="177"/>
      <c r="K56" s="177"/>
      <c r="L56" s="177"/>
      <c r="M56" s="177"/>
    </row>
    <row r="57" spans="3:5" ht="12.75">
      <c r="C57" s="178"/>
      <c r="D57" s="174" t="s">
        <v>347</v>
      </c>
      <c r="E57" s="164" t="s">
        <v>348</v>
      </c>
    </row>
    <row r="58" spans="3:12" ht="12.75">
      <c r="C58" s="178"/>
      <c r="E58" s="181" t="s">
        <v>349</v>
      </c>
      <c r="F58" s="181"/>
      <c r="G58" s="181"/>
      <c r="H58" s="181"/>
      <c r="I58" s="181"/>
      <c r="J58" s="181"/>
      <c r="K58" s="181"/>
      <c r="L58" s="181"/>
    </row>
    <row r="59" spans="3:4" ht="12.75">
      <c r="C59" s="174" t="s">
        <v>327</v>
      </c>
      <c r="D59" s="173" t="s">
        <v>350</v>
      </c>
    </row>
    <row r="61" ht="12.75">
      <c r="C61" s="173" t="s">
        <v>351</v>
      </c>
    </row>
    <row r="62" spans="3:14" ht="12.75">
      <c r="C62" s="174" t="s">
        <v>276</v>
      </c>
      <c r="D62" s="177" t="s">
        <v>342</v>
      </c>
      <c r="E62" s="177"/>
      <c r="F62" s="177"/>
      <c r="G62" s="177"/>
      <c r="H62" s="177"/>
      <c r="I62" s="177"/>
      <c r="J62" s="177"/>
      <c r="K62" s="177"/>
      <c r="L62" s="177"/>
      <c r="M62" s="177"/>
      <c r="N62" s="177"/>
    </row>
    <row r="63" spans="3:4" ht="12.75">
      <c r="C63" s="174" t="s">
        <v>277</v>
      </c>
      <c r="D63" s="164" t="s">
        <v>339</v>
      </c>
    </row>
    <row r="64" spans="3:4" ht="12.75">
      <c r="C64" s="174" t="s">
        <v>320</v>
      </c>
      <c r="D64" s="164" t="s">
        <v>340</v>
      </c>
    </row>
    <row r="65" spans="3:13" ht="12.75">
      <c r="C65" s="174" t="s">
        <v>323</v>
      </c>
      <c r="D65" s="243" t="s">
        <v>350</v>
      </c>
      <c r="E65" s="243"/>
      <c r="F65" s="243"/>
      <c r="G65" s="243"/>
      <c r="H65" s="243"/>
      <c r="I65" s="243"/>
      <c r="J65" s="243"/>
      <c r="K65" s="243"/>
      <c r="L65" s="243"/>
      <c r="M65" s="243"/>
    </row>
    <row r="67" ht="12.75">
      <c r="C67" s="173" t="s">
        <v>352</v>
      </c>
    </row>
    <row r="68" spans="3:13" ht="12.75">
      <c r="C68" s="174" t="s">
        <v>276</v>
      </c>
      <c r="D68" s="177" t="s">
        <v>342</v>
      </c>
      <c r="E68" s="177"/>
      <c r="F68" s="177"/>
      <c r="G68" s="177"/>
      <c r="H68" s="177"/>
      <c r="I68" s="177"/>
      <c r="J68" s="177"/>
      <c r="K68" s="177"/>
      <c r="L68" s="177"/>
      <c r="M68" s="177"/>
    </row>
    <row r="69" spans="3:4" ht="12.75">
      <c r="C69" s="174" t="s">
        <v>277</v>
      </c>
      <c r="D69" s="164" t="s">
        <v>339</v>
      </c>
    </row>
    <row r="70" spans="3:4" ht="12.75">
      <c r="C70" s="174" t="s">
        <v>320</v>
      </c>
      <c r="D70" s="164" t="s">
        <v>340</v>
      </c>
    </row>
    <row r="71" spans="3:4" ht="12.75">
      <c r="C71" s="174" t="s">
        <v>323</v>
      </c>
      <c r="D71" s="164" t="s">
        <v>361</v>
      </c>
    </row>
    <row r="72" spans="4:13" ht="12.75">
      <c r="D72" s="174" t="s">
        <v>316</v>
      </c>
      <c r="E72" s="242" t="s">
        <v>353</v>
      </c>
      <c r="F72" s="242"/>
      <c r="G72" s="242"/>
      <c r="H72" s="242"/>
      <c r="I72" s="242"/>
      <c r="J72" s="242"/>
      <c r="K72" s="242"/>
      <c r="L72" s="242"/>
      <c r="M72" s="242"/>
    </row>
    <row r="73" spans="4:13" ht="12.75">
      <c r="D73" s="178"/>
      <c r="E73" s="242"/>
      <c r="F73" s="242"/>
      <c r="G73" s="242"/>
      <c r="H73" s="242"/>
      <c r="I73" s="242"/>
      <c r="J73" s="242"/>
      <c r="K73" s="242"/>
      <c r="L73" s="242"/>
      <c r="M73" s="242"/>
    </row>
    <row r="74" spans="4:13" ht="12.75">
      <c r="D74" s="174" t="s">
        <v>318</v>
      </c>
      <c r="E74" s="242" t="s">
        <v>354</v>
      </c>
      <c r="F74" s="242"/>
      <c r="G74" s="242"/>
      <c r="H74" s="242"/>
      <c r="I74" s="242"/>
      <c r="J74" s="242"/>
      <c r="K74" s="242"/>
      <c r="L74" s="242"/>
      <c r="M74" s="242"/>
    </row>
    <row r="75" spans="5:13" ht="12.75">
      <c r="E75" s="242"/>
      <c r="F75" s="242"/>
      <c r="G75" s="242"/>
      <c r="H75" s="242"/>
      <c r="I75" s="242"/>
      <c r="J75" s="242"/>
      <c r="K75" s="242"/>
      <c r="L75" s="242"/>
      <c r="M75" s="242"/>
    </row>
    <row r="76" spans="3:13" ht="12.75">
      <c r="C76" s="174" t="s">
        <v>327</v>
      </c>
      <c r="D76" s="242" t="s">
        <v>355</v>
      </c>
      <c r="E76" s="242"/>
      <c r="F76" s="242"/>
      <c r="G76" s="242"/>
      <c r="H76" s="242"/>
      <c r="I76" s="242"/>
      <c r="J76" s="242"/>
      <c r="K76" s="242"/>
      <c r="L76" s="242"/>
      <c r="M76" s="242"/>
    </row>
    <row r="77" spans="3:13" ht="12.75">
      <c r="C77" s="178"/>
      <c r="D77" s="242"/>
      <c r="E77" s="242"/>
      <c r="F77" s="242"/>
      <c r="G77" s="242"/>
      <c r="H77" s="242"/>
      <c r="I77" s="242"/>
      <c r="J77" s="242"/>
      <c r="K77" s="242"/>
      <c r="L77" s="242"/>
      <c r="M77" s="242"/>
    </row>
    <row r="78" spans="3:13" ht="12.75">
      <c r="C78" s="178"/>
      <c r="D78" s="242"/>
      <c r="E78" s="242"/>
      <c r="F78" s="242"/>
      <c r="G78" s="242"/>
      <c r="H78" s="242"/>
      <c r="I78" s="242"/>
      <c r="J78" s="242"/>
      <c r="K78" s="242"/>
      <c r="L78" s="242"/>
      <c r="M78" s="242"/>
    </row>
    <row r="79" spans="3:4" ht="12.75">
      <c r="C79" s="174" t="s">
        <v>330</v>
      </c>
      <c r="D79" s="173" t="s">
        <v>350</v>
      </c>
    </row>
    <row r="81" ht="12.75">
      <c r="C81" s="173" t="s">
        <v>356</v>
      </c>
    </row>
    <row r="82" spans="3:13" ht="12.75">
      <c r="C82" s="174" t="s">
        <v>276</v>
      </c>
      <c r="D82" s="177" t="s">
        <v>342</v>
      </c>
      <c r="E82" s="177"/>
      <c r="F82" s="177"/>
      <c r="G82" s="177"/>
      <c r="H82" s="177"/>
      <c r="I82" s="177"/>
      <c r="J82" s="177"/>
      <c r="K82" s="177"/>
      <c r="L82" s="177"/>
      <c r="M82" s="177"/>
    </row>
    <row r="83" spans="3:4" ht="12.75">
      <c r="C83" s="174" t="s">
        <v>277</v>
      </c>
      <c r="D83" s="164" t="s">
        <v>339</v>
      </c>
    </row>
    <row r="84" spans="3:4" ht="12.75">
      <c r="C84" s="174" t="s">
        <v>320</v>
      </c>
      <c r="D84" s="164" t="s">
        <v>340</v>
      </c>
    </row>
    <row r="85" spans="3:13" ht="12.75">
      <c r="C85" s="174" t="s">
        <v>323</v>
      </c>
      <c r="D85" s="243" t="s">
        <v>350</v>
      </c>
      <c r="E85" s="243"/>
      <c r="F85" s="243"/>
      <c r="G85" s="243"/>
      <c r="H85" s="243"/>
      <c r="I85" s="243"/>
      <c r="J85" s="243"/>
      <c r="K85" s="243"/>
      <c r="L85" s="243"/>
      <c r="M85" s="243"/>
    </row>
    <row r="87" ht="12.75">
      <c r="C87" s="173" t="s">
        <v>357</v>
      </c>
    </row>
    <row r="88" spans="3:4" ht="12.75">
      <c r="C88" s="174" t="s">
        <v>276</v>
      </c>
      <c r="D88" s="164" t="s">
        <v>358</v>
      </c>
    </row>
    <row r="89" spans="3:4" ht="12.75">
      <c r="C89" s="174" t="s">
        <v>277</v>
      </c>
      <c r="D89" s="164" t="s">
        <v>359</v>
      </c>
    </row>
  </sheetData>
  <sheetProtection password="C75C" sheet="1" objects="1" scenarios="1"/>
  <mergeCells count="24">
    <mergeCell ref="C4:M4"/>
    <mergeCell ref="D16:M17"/>
    <mergeCell ref="E18:M19"/>
    <mergeCell ref="J2:M2"/>
    <mergeCell ref="D2:G2"/>
    <mergeCell ref="E22:M23"/>
    <mergeCell ref="E24:M24"/>
    <mergeCell ref="C6:M7"/>
    <mergeCell ref="D20:M21"/>
    <mergeCell ref="D25:M25"/>
    <mergeCell ref="E26:M27"/>
    <mergeCell ref="E28:M28"/>
    <mergeCell ref="D29:M30"/>
    <mergeCell ref="D33:M34"/>
    <mergeCell ref="D35:M36"/>
    <mergeCell ref="D37:M38"/>
    <mergeCell ref="D39:M40"/>
    <mergeCell ref="E74:M75"/>
    <mergeCell ref="D76:M78"/>
    <mergeCell ref="D85:M85"/>
    <mergeCell ref="D41:M42"/>
    <mergeCell ref="D52:M53"/>
    <mergeCell ref="D65:M65"/>
    <mergeCell ref="E72:M73"/>
  </mergeCells>
  <hyperlinks>
    <hyperlink ref="E14" r:id="rId1" display="www.nmenv.state.nm.us"/>
  </hyperlinks>
  <printOptions horizontalCentered="1"/>
  <pageMargins left="0.5" right="0.5" top="0.75" bottom="1" header="0.5" footer="0.25"/>
  <pageSetup horizontalDpi="600" verticalDpi="600" orientation="portrait" r:id="rId3"/>
  <headerFooter alignWithMargins="0">
    <oddFooter>&amp;L&amp;8NMED, Ground Water Quality Bureau&amp;R&amp;8Page &amp;P of &amp;N</oddFooter>
  </headerFooter>
  <drawing r:id="rId2"/>
</worksheet>
</file>

<file path=xl/worksheets/sheet2.xml><?xml version="1.0" encoding="utf-8"?>
<worksheet xmlns="http://schemas.openxmlformats.org/spreadsheetml/2006/main" xmlns:r="http://schemas.openxmlformats.org/officeDocument/2006/relationships">
  <dimension ref="A1:W113"/>
  <sheetViews>
    <sheetView showGridLines="0" showZeros="0" workbookViewId="0" topLeftCell="A1">
      <selection activeCell="B10" sqref="B10:D10"/>
    </sheetView>
  </sheetViews>
  <sheetFormatPr defaultColWidth="9.140625" defaultRowHeight="12.75"/>
  <cols>
    <col min="1" max="1" width="21.7109375" style="1" customWidth="1"/>
    <col min="2" max="2" width="9.7109375" style="1" customWidth="1"/>
    <col min="3" max="3" width="9.28125" style="1" customWidth="1"/>
    <col min="4" max="4" width="9.7109375" style="1" customWidth="1"/>
    <col min="5" max="5" width="9.28125" style="1" customWidth="1"/>
    <col min="6" max="9" width="8.7109375" style="1" customWidth="1"/>
    <col min="10" max="11" width="9.00390625" style="1" customWidth="1"/>
    <col min="12" max="13" width="8.7109375" style="1" customWidth="1"/>
    <col min="14" max="19" width="9.140625" style="1" hidden="1" customWidth="1"/>
    <col min="20" max="20" width="22.8515625" style="1" hidden="1" customWidth="1"/>
    <col min="21" max="21" width="9.140625" style="1" hidden="1" customWidth="1"/>
    <col min="22" max="22" width="20.7109375" style="1" hidden="1" customWidth="1"/>
    <col min="23" max="23" width="9.140625" style="1" hidden="1" customWidth="1"/>
    <col min="24" max="16384" width="9.140625" style="1" customWidth="1"/>
  </cols>
  <sheetData>
    <row r="1" spans="1:16" ht="22.5">
      <c r="A1" s="262" t="s">
        <v>82</v>
      </c>
      <c r="B1" s="262"/>
      <c r="C1" s="262"/>
      <c r="D1" s="262"/>
      <c r="E1" s="262"/>
      <c r="F1" s="262"/>
      <c r="G1" s="262"/>
      <c r="H1" s="262"/>
      <c r="I1" s="262"/>
      <c r="J1" s="262"/>
      <c r="K1" s="262"/>
      <c r="L1" s="262"/>
      <c r="M1" s="262"/>
      <c r="N1" s="10"/>
      <c r="O1" s="10"/>
      <c r="P1" s="10"/>
    </row>
    <row r="2" spans="1:14" ht="12.75" customHeight="1">
      <c r="A2" s="262"/>
      <c r="B2" s="262"/>
      <c r="C2" s="262"/>
      <c r="D2" s="262"/>
      <c r="E2" s="262"/>
      <c r="F2" s="262"/>
      <c r="G2" s="262"/>
      <c r="H2" s="262"/>
      <c r="I2" s="262"/>
      <c r="J2" s="262"/>
      <c r="K2" s="262"/>
      <c r="L2" s="262"/>
      <c r="M2" s="262"/>
      <c r="N2" s="7"/>
    </row>
    <row r="3" spans="2:13" ht="22.5">
      <c r="B3" s="11"/>
      <c r="C3" s="11"/>
      <c r="D3" s="11"/>
      <c r="E3" s="11"/>
      <c r="F3" s="11"/>
      <c r="G3" s="11"/>
      <c r="H3" s="11"/>
      <c r="I3" s="11"/>
      <c r="J3" s="11"/>
      <c r="K3" s="11"/>
      <c r="L3" s="11"/>
      <c r="M3" s="11"/>
    </row>
    <row r="4" spans="2:13" ht="22.5">
      <c r="B4" s="11"/>
      <c r="C4" s="11"/>
      <c r="D4" s="11"/>
      <c r="E4" s="11"/>
      <c r="F4" s="11"/>
      <c r="G4" s="11"/>
      <c r="H4" s="11"/>
      <c r="I4" s="11"/>
      <c r="J4" s="11"/>
      <c r="K4" s="11"/>
      <c r="L4" s="11"/>
      <c r="M4" s="11"/>
    </row>
    <row r="5" spans="2:12" ht="18.75">
      <c r="B5" s="251" t="s">
        <v>80</v>
      </c>
      <c r="C5" s="251"/>
      <c r="D5" s="251"/>
      <c r="E5" s="251"/>
      <c r="F5" s="251"/>
      <c r="G5" s="251"/>
      <c r="H5" s="251"/>
      <c r="I5" s="251"/>
      <c r="J5" s="251"/>
      <c r="K5" s="251"/>
      <c r="L5" s="251"/>
    </row>
    <row r="6" ht="13.5" thickBot="1"/>
    <row r="7" spans="2:11" ht="12.75" customHeight="1">
      <c r="B7" s="257" t="s">
        <v>67</v>
      </c>
      <c r="C7" s="234"/>
      <c r="D7" s="235"/>
      <c r="E7" s="266" t="s">
        <v>65</v>
      </c>
      <c r="F7" s="257" t="s">
        <v>66</v>
      </c>
      <c r="G7" s="235"/>
      <c r="H7" s="263" t="s">
        <v>69</v>
      </c>
      <c r="I7" s="257" t="s">
        <v>70</v>
      </c>
      <c r="J7" s="260" t="s">
        <v>71</v>
      </c>
      <c r="K7" s="261"/>
    </row>
    <row r="8" spans="2:11" ht="12.75" customHeight="1">
      <c r="B8" s="258"/>
      <c r="C8" s="230"/>
      <c r="D8" s="231"/>
      <c r="E8" s="267"/>
      <c r="F8" s="229" t="s">
        <v>68</v>
      </c>
      <c r="G8" s="224" t="s">
        <v>73</v>
      </c>
      <c r="H8" s="264"/>
      <c r="I8" s="258"/>
      <c r="J8" s="240"/>
      <c r="K8" s="241"/>
    </row>
    <row r="9" spans="2:11" ht="13.5" thickBot="1">
      <c r="B9" s="259"/>
      <c r="C9" s="232"/>
      <c r="D9" s="233"/>
      <c r="E9" s="268"/>
      <c r="F9" s="223"/>
      <c r="G9" s="224"/>
      <c r="H9" s="265"/>
      <c r="I9" s="259"/>
      <c r="J9" s="236"/>
      <c r="K9" s="237"/>
    </row>
    <row r="10" spans="2:11" ht="13.5" thickBot="1">
      <c r="B10" s="271"/>
      <c r="C10" s="272"/>
      <c r="D10" s="273"/>
      <c r="E10" s="33"/>
      <c r="F10" s="208"/>
      <c r="G10" s="209"/>
      <c r="H10" s="33"/>
      <c r="I10" s="34"/>
      <c r="J10" s="238"/>
      <c r="K10" s="239"/>
    </row>
    <row r="14" spans="1:14" ht="18.75">
      <c r="A14" s="251" t="s">
        <v>81</v>
      </c>
      <c r="B14" s="251"/>
      <c r="C14" s="251"/>
      <c r="D14" s="251"/>
      <c r="E14" s="251"/>
      <c r="F14" s="251"/>
      <c r="G14" s="251"/>
      <c r="H14" s="251"/>
      <c r="I14" s="251"/>
      <c r="J14" s="251"/>
      <c r="K14" s="251"/>
      <c r="L14" s="251"/>
      <c r="M14" s="251"/>
      <c r="N14" s="251"/>
    </row>
    <row r="15" ht="13.5" thickBot="1"/>
    <row r="16" spans="1:14" ht="13.5" thickBot="1">
      <c r="A16" s="8"/>
      <c r="B16" s="225" t="s">
        <v>212</v>
      </c>
      <c r="C16" s="222"/>
      <c r="D16" s="225" t="s">
        <v>216</v>
      </c>
      <c r="E16" s="226"/>
      <c r="F16" s="225" t="s">
        <v>209</v>
      </c>
      <c r="G16" s="226"/>
      <c r="H16" s="226"/>
      <c r="I16" s="222"/>
      <c r="J16" s="269" t="s">
        <v>198</v>
      </c>
      <c r="K16" s="270"/>
      <c r="L16" s="8"/>
      <c r="M16" s="255" t="s">
        <v>79</v>
      </c>
      <c r="N16" s="8"/>
    </row>
    <row r="17" spans="1:16" ht="36.75" thickBot="1">
      <c r="A17" s="58" t="s">
        <v>72</v>
      </c>
      <c r="B17" s="113" t="s">
        <v>211</v>
      </c>
      <c r="C17" s="9" t="s">
        <v>215</v>
      </c>
      <c r="D17" s="113" t="s">
        <v>211</v>
      </c>
      <c r="E17" s="132" t="s">
        <v>215</v>
      </c>
      <c r="F17" s="205" t="s">
        <v>74</v>
      </c>
      <c r="G17" s="206" t="s">
        <v>207</v>
      </c>
      <c r="H17" s="132" t="s">
        <v>75</v>
      </c>
      <c r="I17" s="9" t="s">
        <v>76</v>
      </c>
      <c r="J17" s="133" t="s">
        <v>199</v>
      </c>
      <c r="K17" s="9" t="s">
        <v>77</v>
      </c>
      <c r="L17" s="126" t="s">
        <v>78</v>
      </c>
      <c r="M17" s="256"/>
      <c r="O17" s="1" t="s">
        <v>217</v>
      </c>
      <c r="P17" s="1" t="s">
        <v>218</v>
      </c>
    </row>
    <row r="18" spans="1:23" ht="13.5" thickBot="1">
      <c r="A18" s="107"/>
      <c r="B18" s="121"/>
      <c r="C18" s="110">
        <f>(IF(ISBLANK(A18),,(IF(ISBLANK(B18),(VLOOKUP(A18,$T$20:$U$113,2,FALSE)),))))</f>
        <v>0</v>
      </c>
      <c r="D18" s="143"/>
      <c r="E18" s="110">
        <f>(IF(ISBLANK(A18),,(IF(ISBLANK(D18),(VLOOKUP(A18,$V$20:$W$113,2,FALSE)),))))</f>
        <v>0</v>
      </c>
      <c r="F18" s="35"/>
      <c r="G18" s="111">
        <f>IF(ISBLANK(F18),,(VLOOKUP(A18,$Q$20:$R$31,2,FALSE)))</f>
        <v>0</v>
      </c>
      <c r="H18" s="35"/>
      <c r="I18" s="90">
        <f>MAXA(D18,E18)*H18</f>
        <v>0</v>
      </c>
      <c r="J18" s="36">
        <f>+F18*G18</f>
        <v>0</v>
      </c>
      <c r="K18" s="36">
        <f>+I18*2000</f>
        <v>0</v>
      </c>
      <c r="L18" s="112">
        <f>((J18+K18)*(MAXA(B18,C18))*N18)</f>
        <v>0</v>
      </c>
      <c r="M18" s="252">
        <f>+L18+L19+L20</f>
        <v>0</v>
      </c>
      <c r="N18" s="1">
        <f>IF(A18="Alfalfa, hay",0.6,(IF(A18="Alfalfa, haylage",0.6,(IF(A18="Alfalfa, green chop",0.6,(IF(A18="Alfalfa, silage",0.6,1)))))))</f>
        <v>1</v>
      </c>
      <c r="O18" s="59">
        <f>IF(ISBLANK(B18),C18,B18)</f>
        <v>0</v>
      </c>
      <c r="P18" s="59">
        <f>IF(ISBLANK(D18),E18,D18)</f>
        <v>0</v>
      </c>
      <c r="Q18" s="249" t="s">
        <v>143</v>
      </c>
      <c r="R18" s="249"/>
      <c r="S18" s="51"/>
      <c r="T18" s="250" t="s">
        <v>144</v>
      </c>
      <c r="U18" s="250"/>
      <c r="V18" s="249" t="s">
        <v>219</v>
      </c>
      <c r="W18" s="249"/>
    </row>
    <row r="19" spans="1:23" ht="13.5" thickBot="1">
      <c r="A19" s="120"/>
      <c r="B19" s="103"/>
      <c r="C19" s="97">
        <f>(IF(ISBLANK(A19),,(IF(ISBLANK(B19),(VLOOKUP(A19,$T$20:$U$113,2,FALSE)),))))</f>
        <v>0</v>
      </c>
      <c r="D19" s="144"/>
      <c r="E19" s="97">
        <f>(IF(ISBLANK(A19),,(IF(ISBLANK(D19),(VLOOKUP(A19,$V$20:$W$113,2,FALSE)),))))</f>
        <v>0</v>
      </c>
      <c r="F19" s="12"/>
      <c r="G19" s="108">
        <f>IF(ISBLANK(F19),,(VLOOKUP(A19,$Q$20:$R$31,2,FALSE)))</f>
        <v>0</v>
      </c>
      <c r="H19" s="12"/>
      <c r="I19" s="91">
        <f>MAXA(D19,E19)*H19</f>
        <v>0</v>
      </c>
      <c r="J19" s="37">
        <f>+F19*G19</f>
        <v>0</v>
      </c>
      <c r="K19" s="37">
        <f>+I19*2000</f>
        <v>0</v>
      </c>
      <c r="L19" s="38">
        <f>((J19+K19)*O19)*N19</f>
        <v>0</v>
      </c>
      <c r="M19" s="253"/>
      <c r="N19" s="1">
        <f>IF(A19="Alfalfa, hay",0.6,(IF(A19="Alfalfa, haylage",0.6,(IF(A19="Alfalfa, green chop",0.6,(IF(A19="Alfalfa, silage",0.6,1)))))))</f>
        <v>1</v>
      </c>
      <c r="O19" s="59">
        <f>IF(ISBLANK(B19),C19,B19)</f>
        <v>0</v>
      </c>
      <c r="P19" s="59">
        <f>IF(ISBLANK(D19),E19,D19)</f>
        <v>0</v>
      </c>
      <c r="Q19" s="52" t="s">
        <v>145</v>
      </c>
      <c r="R19" s="53" t="s">
        <v>146</v>
      </c>
      <c r="S19" s="51"/>
      <c r="T19" s="127" t="s">
        <v>72</v>
      </c>
      <c r="U19" s="128" t="s">
        <v>220</v>
      </c>
      <c r="V19" s="127" t="s">
        <v>72</v>
      </c>
      <c r="W19" s="128" t="s">
        <v>221</v>
      </c>
    </row>
    <row r="20" spans="1:23" ht="13.5" thickBot="1">
      <c r="A20" s="130"/>
      <c r="B20" s="125"/>
      <c r="C20" s="98">
        <f>(IF(ISBLANK(A20),,(IF(ISBLANK(B20),(VLOOKUP(A20,$T$20:$U$113,2,FALSE)),))))</f>
        <v>0</v>
      </c>
      <c r="D20" s="145"/>
      <c r="E20" s="98">
        <f>(IF(ISBLANK(A20),,(IF(ISBLANK(D20),(VLOOKUP(A20,$V$20:$W$113,2,FALSE)),))))</f>
        <v>0</v>
      </c>
      <c r="F20" s="13"/>
      <c r="G20" s="109">
        <f>IF(ISBLANK(F20),,(VLOOKUP(A20,$Q$20:$R$31,2,FALSE)))</f>
        <v>0</v>
      </c>
      <c r="H20" s="13"/>
      <c r="I20" s="92">
        <f>MAXA(D20,E20)*H20</f>
        <v>0</v>
      </c>
      <c r="J20" s="39">
        <f>+F20*G20</f>
        <v>0</v>
      </c>
      <c r="K20" s="39">
        <f>+I20*2000</f>
        <v>0</v>
      </c>
      <c r="L20" s="40">
        <f>((J20+K20)*O20)*N20</f>
        <v>0</v>
      </c>
      <c r="M20" s="254"/>
      <c r="N20" s="1">
        <f>IF(A20="Alfalfa, hay",0.6,(IF(A20="Alfalfa, haylage",0.6,(IF(A20="Alfalfa, green chop",0.6,(IF(A20="Alfalfa, silage",0.6,1)))))))</f>
        <v>1</v>
      </c>
      <c r="O20" s="59">
        <f>IF(ISBLANK(B20),C20,B20)</f>
        <v>0</v>
      </c>
      <c r="P20" s="59">
        <f>IF(ISBLANK(D20),E20,D20)</f>
        <v>0</v>
      </c>
      <c r="Q20" s="54" t="s">
        <v>147</v>
      </c>
      <c r="R20" s="55">
        <v>48</v>
      </c>
      <c r="S20" s="51"/>
      <c r="T20" s="1" t="s">
        <v>148</v>
      </c>
      <c r="U20" s="1">
        <v>0.027200000000000002</v>
      </c>
      <c r="V20" s="1" t="s">
        <v>148</v>
      </c>
      <c r="W20" s="129">
        <v>0.89</v>
      </c>
    </row>
    <row r="21" spans="17:23" ht="12.75">
      <c r="Q21" s="54" t="s">
        <v>149</v>
      </c>
      <c r="R21" s="56">
        <v>48</v>
      </c>
      <c r="S21" s="51"/>
      <c r="T21" s="1" t="s">
        <v>150</v>
      </c>
      <c r="U21" s="1">
        <v>0.0279</v>
      </c>
      <c r="V21" s="1" t="s">
        <v>150</v>
      </c>
      <c r="W21" s="129">
        <v>0.5</v>
      </c>
    </row>
    <row r="22" spans="1:23" ht="12.75">
      <c r="A22" s="115" t="s">
        <v>208</v>
      </c>
      <c r="B22" s="116" t="s">
        <v>268</v>
      </c>
      <c r="C22" s="117"/>
      <c r="D22" s="117"/>
      <c r="E22" s="117"/>
      <c r="F22" s="117"/>
      <c r="G22" s="117"/>
      <c r="H22" s="117"/>
      <c r="I22" s="117"/>
      <c r="J22" s="117"/>
      <c r="K22" s="117"/>
      <c r="L22" s="117"/>
      <c r="Q22" s="54" t="s">
        <v>151</v>
      </c>
      <c r="R22" s="56">
        <v>56</v>
      </c>
      <c r="S22" s="51"/>
      <c r="T22" s="1" t="s">
        <v>222</v>
      </c>
      <c r="U22" s="1">
        <v>0.0321</v>
      </c>
      <c r="V22" s="1" t="s">
        <v>222</v>
      </c>
      <c r="W22" s="129">
        <v>0.23</v>
      </c>
    </row>
    <row r="23" spans="1:23" ht="12.75">
      <c r="A23" s="118"/>
      <c r="B23" s="116" t="s">
        <v>269</v>
      </c>
      <c r="C23" s="117"/>
      <c r="D23" s="117"/>
      <c r="E23" s="117"/>
      <c r="F23" s="117"/>
      <c r="G23" s="117"/>
      <c r="H23" s="117"/>
      <c r="I23" s="117"/>
      <c r="J23" s="117"/>
      <c r="K23" s="117"/>
      <c r="L23" s="117"/>
      <c r="Q23" s="54" t="s">
        <v>152</v>
      </c>
      <c r="R23" s="56">
        <v>56</v>
      </c>
      <c r="S23" s="51"/>
      <c r="T23" s="1" t="s">
        <v>223</v>
      </c>
      <c r="U23" s="1">
        <v>0.0288</v>
      </c>
      <c r="V23" s="1" t="s">
        <v>223</v>
      </c>
      <c r="W23" s="129">
        <v>0.3</v>
      </c>
    </row>
    <row r="24" spans="1:23" ht="12.75">
      <c r="A24" s="118"/>
      <c r="B24" s="116" t="s">
        <v>270</v>
      </c>
      <c r="C24" s="117"/>
      <c r="D24" s="117"/>
      <c r="E24" s="117"/>
      <c r="F24" s="117"/>
      <c r="G24" s="117"/>
      <c r="H24" s="117"/>
      <c r="I24" s="117"/>
      <c r="J24" s="117"/>
      <c r="K24" s="117"/>
      <c r="L24" s="117"/>
      <c r="Q24" s="54" t="s">
        <v>154</v>
      </c>
      <c r="R24" s="56">
        <v>32</v>
      </c>
      <c r="S24" s="51"/>
      <c r="T24" s="1" t="s">
        <v>205</v>
      </c>
      <c r="U24" s="1">
        <v>0.027200000000000002</v>
      </c>
      <c r="V24" s="1" t="s">
        <v>205</v>
      </c>
      <c r="W24" s="129">
        <v>0.89</v>
      </c>
    </row>
    <row r="25" spans="1:23" ht="12.75">
      <c r="A25" s="117"/>
      <c r="B25" s="117"/>
      <c r="C25" s="117"/>
      <c r="D25" s="117"/>
      <c r="E25" s="117"/>
      <c r="F25" s="117"/>
      <c r="G25" s="117"/>
      <c r="H25" s="117"/>
      <c r="I25" s="117"/>
      <c r="J25" s="117"/>
      <c r="K25" s="117"/>
      <c r="L25" s="117"/>
      <c r="Q25" s="54" t="s">
        <v>155</v>
      </c>
      <c r="R25" s="56">
        <v>26</v>
      </c>
      <c r="S25" s="51"/>
      <c r="T25" s="1" t="s">
        <v>206</v>
      </c>
      <c r="U25" s="1">
        <v>0.0279</v>
      </c>
      <c r="V25" s="1" t="s">
        <v>206</v>
      </c>
      <c r="W25" s="129">
        <v>0.5</v>
      </c>
    </row>
    <row r="26" spans="1:23" ht="25.5" customHeight="1">
      <c r="A26" s="117"/>
      <c r="B26" s="228" t="s">
        <v>210</v>
      </c>
      <c r="C26" s="228"/>
      <c r="D26" s="228"/>
      <c r="E26" s="228"/>
      <c r="F26" s="228"/>
      <c r="G26" s="228"/>
      <c r="H26" s="228"/>
      <c r="I26" s="228"/>
      <c r="J26" s="228"/>
      <c r="K26" s="228"/>
      <c r="L26" s="228"/>
      <c r="M26" s="114"/>
      <c r="Q26" s="54" t="s">
        <v>156</v>
      </c>
      <c r="R26" s="56">
        <v>50</v>
      </c>
      <c r="S26" s="51"/>
      <c r="T26" s="1" t="s">
        <v>224</v>
      </c>
      <c r="U26" s="1">
        <v>0.0321</v>
      </c>
      <c r="V26" s="1" t="s">
        <v>224</v>
      </c>
      <c r="W26" s="129">
        <v>0.23</v>
      </c>
    </row>
    <row r="27" spans="1:23" ht="12.75">
      <c r="A27" s="117"/>
      <c r="B27" s="227" t="s">
        <v>213</v>
      </c>
      <c r="C27" s="227"/>
      <c r="D27" s="227"/>
      <c r="E27" s="227"/>
      <c r="F27" s="227"/>
      <c r="G27" s="227"/>
      <c r="H27" s="227"/>
      <c r="I27" s="227"/>
      <c r="J27" s="227"/>
      <c r="K27" s="227"/>
      <c r="L27" s="227"/>
      <c r="Q27" s="54" t="s">
        <v>157</v>
      </c>
      <c r="R27" s="56">
        <v>56</v>
      </c>
      <c r="S27" s="51"/>
      <c r="T27" s="1" t="s">
        <v>225</v>
      </c>
      <c r="U27" s="1">
        <v>0.0288</v>
      </c>
      <c r="V27" s="1" t="s">
        <v>225</v>
      </c>
      <c r="W27" s="129">
        <v>0.3</v>
      </c>
    </row>
    <row r="28" spans="1:23" ht="12.75">
      <c r="A28" s="117"/>
      <c r="B28" s="119" t="s">
        <v>214</v>
      </c>
      <c r="C28" s="117"/>
      <c r="D28" s="117"/>
      <c r="E28" s="117"/>
      <c r="F28" s="117"/>
      <c r="G28" s="117"/>
      <c r="H28" s="117"/>
      <c r="I28" s="117"/>
      <c r="J28" s="117"/>
      <c r="K28" s="117"/>
      <c r="L28" s="117"/>
      <c r="Q28" s="54" t="s">
        <v>158</v>
      </c>
      <c r="R28" s="56">
        <v>56</v>
      </c>
      <c r="S28" s="51"/>
      <c r="T28" s="1" t="s">
        <v>153</v>
      </c>
      <c r="U28" s="1">
        <v>0.0064</v>
      </c>
      <c r="V28" s="1" t="s">
        <v>153</v>
      </c>
      <c r="W28" s="129">
        <v>0.88</v>
      </c>
    </row>
    <row r="29" spans="17:23" ht="12.75">
      <c r="Q29" s="54" t="s">
        <v>159</v>
      </c>
      <c r="R29" s="56">
        <v>60</v>
      </c>
      <c r="S29" s="51"/>
      <c r="T29" s="1" t="s">
        <v>147</v>
      </c>
      <c r="U29" s="1">
        <v>0.0192</v>
      </c>
      <c r="V29" s="1" t="s">
        <v>147</v>
      </c>
      <c r="W29" s="129">
        <v>0.89</v>
      </c>
    </row>
    <row r="30" spans="17:23" ht="12.75">
      <c r="Q30" s="54" t="s">
        <v>160</v>
      </c>
      <c r="R30" s="56">
        <v>25</v>
      </c>
      <c r="S30" s="51"/>
      <c r="T30" s="1" t="s">
        <v>226</v>
      </c>
      <c r="U30" s="1">
        <v>0.0144</v>
      </c>
      <c r="V30" s="1" t="s">
        <v>226</v>
      </c>
      <c r="W30" s="129">
        <v>0.87</v>
      </c>
    </row>
    <row r="31" spans="17:23" ht="13.5" thickBot="1">
      <c r="Q31" s="54" t="s">
        <v>161</v>
      </c>
      <c r="R31" s="57">
        <v>60</v>
      </c>
      <c r="S31" s="51"/>
      <c r="T31" s="1" t="s">
        <v>227</v>
      </c>
      <c r="U31" s="1">
        <v>0.022000000000000002</v>
      </c>
      <c r="V31" s="1" t="s">
        <v>227</v>
      </c>
      <c r="W31" s="129">
        <v>0.2</v>
      </c>
    </row>
    <row r="32" spans="17:23" ht="12.75">
      <c r="Q32" s="51"/>
      <c r="R32" s="51"/>
      <c r="S32" s="51"/>
      <c r="T32" s="1" t="s">
        <v>228</v>
      </c>
      <c r="U32" s="1">
        <v>0.016</v>
      </c>
      <c r="V32" s="1" t="s">
        <v>228</v>
      </c>
      <c r="W32" s="129">
        <v>0.32</v>
      </c>
    </row>
    <row r="33" spans="17:23" ht="12.75">
      <c r="Q33" s="51"/>
      <c r="R33" s="51"/>
      <c r="S33" s="51"/>
      <c r="T33" s="1" t="s">
        <v>162</v>
      </c>
      <c r="U33" s="1">
        <v>0.0144</v>
      </c>
      <c r="V33" s="1" t="s">
        <v>162</v>
      </c>
      <c r="W33" s="129">
        <v>0.91</v>
      </c>
    </row>
    <row r="34" spans="17:23" ht="12.75">
      <c r="Q34" s="51"/>
      <c r="R34" s="51"/>
      <c r="S34" s="51"/>
      <c r="T34" s="1" t="s">
        <v>229</v>
      </c>
      <c r="U34" s="1">
        <v>0.018799999999999997</v>
      </c>
      <c r="V34" s="1" t="s">
        <v>229</v>
      </c>
      <c r="W34" s="129">
        <v>0.29</v>
      </c>
    </row>
    <row r="35" spans="17:23" ht="12.75">
      <c r="Q35" s="51"/>
      <c r="R35" s="51"/>
      <c r="S35" s="51"/>
      <c r="T35" s="1" t="s">
        <v>230</v>
      </c>
      <c r="U35" s="1">
        <v>0.016</v>
      </c>
      <c r="V35" s="1" t="s">
        <v>230</v>
      </c>
      <c r="W35" s="129">
        <v>0.26</v>
      </c>
    </row>
    <row r="36" spans="17:23" ht="12.75">
      <c r="Q36" s="51"/>
      <c r="R36" s="51"/>
      <c r="S36" s="51"/>
      <c r="T36" s="1" t="s">
        <v>163</v>
      </c>
      <c r="U36" s="1">
        <v>0.016</v>
      </c>
      <c r="V36" s="1" t="s">
        <v>163</v>
      </c>
      <c r="W36" s="129">
        <v>0.89</v>
      </c>
    </row>
    <row r="37" spans="17:23" ht="12.75">
      <c r="Q37" s="51"/>
      <c r="R37" s="51"/>
      <c r="S37" s="51"/>
      <c r="T37" s="1" t="s">
        <v>164</v>
      </c>
      <c r="U37" s="1">
        <v>0.016</v>
      </c>
      <c r="V37" s="1" t="s">
        <v>164</v>
      </c>
      <c r="W37" s="129">
        <v>0.89</v>
      </c>
    </row>
    <row r="38" spans="17:23" ht="12.75">
      <c r="Q38" s="51"/>
      <c r="R38" s="51"/>
      <c r="S38" s="51"/>
      <c r="T38" s="1" t="s">
        <v>231</v>
      </c>
      <c r="U38" s="1">
        <v>0.021400000000000002</v>
      </c>
      <c r="V38" s="1" t="s">
        <v>231</v>
      </c>
      <c r="W38" s="129">
        <v>0.36</v>
      </c>
    </row>
    <row r="39" spans="17:23" ht="12.75">
      <c r="Q39" s="51"/>
      <c r="R39" s="51"/>
      <c r="S39" s="51"/>
      <c r="T39" s="1" t="s">
        <v>232</v>
      </c>
      <c r="U39" s="1">
        <v>0.0176</v>
      </c>
      <c r="V39" s="1" t="s">
        <v>232</v>
      </c>
      <c r="W39" s="129">
        <v>0.35</v>
      </c>
    </row>
    <row r="40" spans="17:23" ht="12.75">
      <c r="Q40" s="51"/>
      <c r="R40" s="51"/>
      <c r="S40" s="51"/>
      <c r="T40" s="1" t="s">
        <v>149</v>
      </c>
      <c r="U40" s="1">
        <v>0.0192</v>
      </c>
      <c r="V40" s="1" t="s">
        <v>149</v>
      </c>
      <c r="W40" s="129">
        <v>0.88</v>
      </c>
    </row>
    <row r="41" spans="17:23" ht="12.75">
      <c r="Q41" s="51"/>
      <c r="R41" s="51"/>
      <c r="S41" s="51"/>
      <c r="T41" s="1" t="s">
        <v>165</v>
      </c>
      <c r="U41" s="1">
        <v>0.0079</v>
      </c>
      <c r="V41" s="1" t="s">
        <v>165</v>
      </c>
      <c r="W41" s="129">
        <v>0.88</v>
      </c>
    </row>
    <row r="42" spans="17:23" ht="12.75">
      <c r="Q42" s="51"/>
      <c r="R42" s="51"/>
      <c r="S42" s="51"/>
      <c r="T42" s="1" t="s">
        <v>166</v>
      </c>
      <c r="U42" s="1">
        <v>0.0229</v>
      </c>
      <c r="V42" s="1" t="s">
        <v>166</v>
      </c>
      <c r="W42" s="129">
        <v>0.14</v>
      </c>
    </row>
    <row r="43" spans="17:23" ht="12.75">
      <c r="Q43" s="51"/>
      <c r="R43" s="51"/>
      <c r="S43" s="51"/>
      <c r="T43" s="1" t="s">
        <v>167</v>
      </c>
      <c r="U43" s="1">
        <v>0.02</v>
      </c>
      <c r="V43" s="1" t="s">
        <v>167</v>
      </c>
      <c r="W43" s="129">
        <v>0.16</v>
      </c>
    </row>
    <row r="44" spans="17:23" ht="12.75">
      <c r="Q44" s="51"/>
      <c r="R44" s="51"/>
      <c r="S44" s="51"/>
      <c r="T44" s="1" t="s">
        <v>168</v>
      </c>
      <c r="U44" s="1">
        <v>0.0256</v>
      </c>
      <c r="V44" s="1" t="s">
        <v>168</v>
      </c>
      <c r="W44" s="129">
        <v>0.92</v>
      </c>
    </row>
    <row r="45" spans="17:23" ht="12.75">
      <c r="Q45" s="51"/>
      <c r="R45" s="51"/>
      <c r="S45" s="51"/>
      <c r="T45" s="1" t="s">
        <v>169</v>
      </c>
      <c r="U45" s="1">
        <v>0.024</v>
      </c>
      <c r="V45" s="1" t="s">
        <v>169</v>
      </c>
      <c r="W45" s="129">
        <v>0.88</v>
      </c>
    </row>
    <row r="46" spans="17:23" ht="12.75">
      <c r="Q46" s="51"/>
      <c r="R46" s="51"/>
      <c r="S46" s="51"/>
      <c r="T46" s="1" t="s">
        <v>233</v>
      </c>
      <c r="U46" s="1">
        <v>0.028900000000000002</v>
      </c>
      <c r="V46" s="1" t="s">
        <v>233</v>
      </c>
      <c r="W46" s="129">
        <v>0.23</v>
      </c>
    </row>
    <row r="47" spans="17:23" ht="12.75">
      <c r="Q47" s="51"/>
      <c r="R47" s="51"/>
      <c r="S47" s="51"/>
      <c r="T47" s="1" t="s">
        <v>234</v>
      </c>
      <c r="U47" s="1">
        <v>0.0395</v>
      </c>
      <c r="V47" s="1" t="s">
        <v>234</v>
      </c>
      <c r="W47" s="129">
        <v>0.19</v>
      </c>
    </row>
    <row r="48" spans="17:23" ht="12.75">
      <c r="Q48" s="51"/>
      <c r="R48" s="51"/>
      <c r="S48" s="51"/>
      <c r="T48" s="1" t="s">
        <v>170</v>
      </c>
      <c r="U48" s="1">
        <v>0.0336</v>
      </c>
      <c r="V48" s="1" t="s">
        <v>170</v>
      </c>
      <c r="W48" s="129">
        <v>0.9</v>
      </c>
    </row>
    <row r="49" spans="17:23" ht="12.75">
      <c r="Q49" s="51"/>
      <c r="R49" s="51"/>
      <c r="S49" s="51"/>
      <c r="T49" s="1" t="s">
        <v>171</v>
      </c>
      <c r="U49" s="1">
        <v>0.092</v>
      </c>
      <c r="V49" s="1" t="s">
        <v>171</v>
      </c>
      <c r="W49" s="129">
        <v>0.9</v>
      </c>
    </row>
    <row r="50" spans="17:23" ht="12.75">
      <c r="Q50" s="51"/>
      <c r="R50" s="51"/>
      <c r="S50" s="51"/>
      <c r="T50" s="1" t="s">
        <v>172</v>
      </c>
      <c r="U50" s="1">
        <v>0.024</v>
      </c>
      <c r="V50" s="1" t="s">
        <v>172</v>
      </c>
      <c r="W50" s="129">
        <v>0.88</v>
      </c>
    </row>
    <row r="51" spans="17:23" ht="12.75">
      <c r="Q51" s="51"/>
      <c r="R51" s="51"/>
      <c r="S51" s="51"/>
      <c r="T51" s="1" t="s">
        <v>235</v>
      </c>
      <c r="U51" s="1">
        <v>0.0292</v>
      </c>
      <c r="V51" s="1" t="s">
        <v>235</v>
      </c>
      <c r="W51" s="129">
        <v>0.23</v>
      </c>
    </row>
    <row r="52" spans="17:23" ht="12.75">
      <c r="Q52" s="51"/>
      <c r="R52" s="51"/>
      <c r="S52" s="51"/>
      <c r="T52" s="1" t="s">
        <v>173</v>
      </c>
      <c r="U52" s="1">
        <v>0.058899999999999994</v>
      </c>
      <c r="V52" s="1" t="s">
        <v>173</v>
      </c>
      <c r="W52" s="129">
        <v>0.88</v>
      </c>
    </row>
    <row r="53" spans="17:23" ht="12.75">
      <c r="Q53" s="51"/>
      <c r="R53" s="51"/>
      <c r="S53" s="51"/>
      <c r="T53" s="1" t="s">
        <v>236</v>
      </c>
      <c r="U53" s="1">
        <v>0.0287</v>
      </c>
      <c r="V53" s="1" t="s">
        <v>236</v>
      </c>
      <c r="W53" s="129">
        <v>0.25</v>
      </c>
    </row>
    <row r="54" spans="17:23" ht="12.75">
      <c r="Q54" s="51"/>
      <c r="R54" s="51"/>
      <c r="S54" s="51"/>
      <c r="T54" s="1" t="s">
        <v>237</v>
      </c>
      <c r="U54" s="1">
        <v>0.0265</v>
      </c>
      <c r="V54" s="1" t="s">
        <v>237</v>
      </c>
      <c r="W54" s="129">
        <v>0.89</v>
      </c>
    </row>
    <row r="55" spans="17:23" ht="12.75">
      <c r="Q55" s="51"/>
      <c r="R55" s="51"/>
      <c r="S55" s="51"/>
      <c r="T55" s="1" t="s">
        <v>238</v>
      </c>
      <c r="U55" s="1">
        <v>0.0649</v>
      </c>
      <c r="V55" s="1" t="s">
        <v>238</v>
      </c>
      <c r="W55" s="129">
        <v>0.92</v>
      </c>
    </row>
    <row r="56" spans="17:23" ht="12.75">
      <c r="Q56" s="51"/>
      <c r="R56" s="51"/>
      <c r="S56" s="51"/>
      <c r="T56" s="1" t="s">
        <v>239</v>
      </c>
      <c r="U56" s="1">
        <v>0.0286</v>
      </c>
      <c r="V56" s="1" t="s">
        <v>239</v>
      </c>
      <c r="W56" s="129">
        <v>0.29</v>
      </c>
    </row>
    <row r="57" spans="17:23" ht="12.75">
      <c r="Q57" s="51"/>
      <c r="R57" s="51"/>
      <c r="S57" s="51"/>
      <c r="T57" s="1" t="s">
        <v>151</v>
      </c>
      <c r="U57" s="1">
        <v>0.016</v>
      </c>
      <c r="V57" s="1" t="s">
        <v>151</v>
      </c>
      <c r="W57" s="129">
        <v>0.89</v>
      </c>
    </row>
    <row r="58" spans="17:23" ht="12.75">
      <c r="Q58" s="51"/>
      <c r="R58" s="51"/>
      <c r="S58" s="51"/>
      <c r="T58" s="1" t="s">
        <v>174</v>
      </c>
      <c r="U58" s="1">
        <v>0.0128</v>
      </c>
      <c r="V58" s="1" t="s">
        <v>174</v>
      </c>
      <c r="W58" s="129">
        <v>0.35</v>
      </c>
    </row>
    <row r="59" spans="17:23" ht="12.75">
      <c r="Q59" s="51"/>
      <c r="R59" s="51"/>
      <c r="S59" s="51"/>
      <c r="T59" s="1" t="s">
        <v>240</v>
      </c>
      <c r="U59" s="1">
        <v>0.0124</v>
      </c>
      <c r="V59" s="1" t="s">
        <v>240</v>
      </c>
      <c r="W59" s="129">
        <v>0.29</v>
      </c>
    </row>
    <row r="60" spans="17:23" ht="12.75">
      <c r="Q60" s="51"/>
      <c r="R60" s="51"/>
      <c r="S60" s="51"/>
      <c r="T60" s="1" t="s">
        <v>241</v>
      </c>
      <c r="U60" s="1">
        <v>0.0128</v>
      </c>
      <c r="V60" s="1" t="s">
        <v>241</v>
      </c>
      <c r="W60" s="129">
        <v>0.26</v>
      </c>
    </row>
    <row r="61" spans="17:23" ht="12.75">
      <c r="Q61" s="51"/>
      <c r="R61" s="51"/>
      <c r="S61" s="51"/>
      <c r="T61" s="1" t="s">
        <v>242</v>
      </c>
      <c r="U61" s="1">
        <v>0.0128</v>
      </c>
      <c r="V61" s="1" t="s">
        <v>242</v>
      </c>
      <c r="W61" s="129">
        <v>0.36</v>
      </c>
    </row>
    <row r="62" spans="17:23" ht="12.75">
      <c r="Q62" s="51"/>
      <c r="R62" s="51"/>
      <c r="S62" s="51"/>
      <c r="T62" s="1" t="s">
        <v>175</v>
      </c>
      <c r="U62" s="1">
        <v>0.0096</v>
      </c>
      <c r="V62" s="1" t="s">
        <v>175</v>
      </c>
      <c r="W62" s="129">
        <v>0.8</v>
      </c>
    </row>
    <row r="63" spans="17:23" ht="12.75">
      <c r="Q63" s="51"/>
      <c r="R63" s="51"/>
      <c r="S63" s="51"/>
      <c r="T63" s="1" t="s">
        <v>243</v>
      </c>
      <c r="U63" s="1">
        <v>0.04</v>
      </c>
      <c r="V63" s="1" t="s">
        <v>243</v>
      </c>
      <c r="W63" s="129">
        <v>0.93</v>
      </c>
    </row>
    <row r="64" spans="17:23" ht="12.75">
      <c r="Q64" s="51"/>
      <c r="R64" s="51"/>
      <c r="S64" s="51"/>
      <c r="T64" s="1" t="s">
        <v>244</v>
      </c>
      <c r="U64" s="1">
        <v>0.009899999999999999</v>
      </c>
      <c r="V64" s="1" t="s">
        <v>244</v>
      </c>
      <c r="W64" s="129">
        <v>0.92</v>
      </c>
    </row>
    <row r="65" spans="17:23" ht="12.75">
      <c r="Q65" s="51"/>
      <c r="R65" s="51"/>
      <c r="S65" s="51"/>
      <c r="T65" s="1" t="s">
        <v>176</v>
      </c>
      <c r="U65" s="1">
        <v>0.0171</v>
      </c>
      <c r="V65" s="1" t="s">
        <v>176</v>
      </c>
      <c r="W65" s="129">
        <v>0.87</v>
      </c>
    </row>
    <row r="66" spans="17:23" ht="12.75">
      <c r="Q66" s="51"/>
      <c r="R66" s="51"/>
      <c r="S66" s="51"/>
      <c r="T66" s="1" t="s">
        <v>152</v>
      </c>
      <c r="U66" s="1">
        <v>0.0416</v>
      </c>
      <c r="V66" s="1" t="s">
        <v>152</v>
      </c>
      <c r="W66" s="129">
        <v>0.94</v>
      </c>
    </row>
    <row r="67" spans="17:23" ht="12.75">
      <c r="Q67" s="51"/>
      <c r="R67" s="51"/>
      <c r="S67" s="51"/>
      <c r="T67" s="1" t="s">
        <v>177</v>
      </c>
      <c r="U67" s="1">
        <v>0.008</v>
      </c>
      <c r="V67" s="1" t="s">
        <v>177</v>
      </c>
      <c r="W67" s="129">
        <v>0.91</v>
      </c>
    </row>
    <row r="68" spans="17:23" ht="12.75">
      <c r="Q68" s="51"/>
      <c r="R68" s="51"/>
      <c r="S68" s="51"/>
      <c r="T68" s="1" t="s">
        <v>178</v>
      </c>
      <c r="U68" s="1">
        <v>0.016</v>
      </c>
      <c r="V68" s="1" t="s">
        <v>178</v>
      </c>
      <c r="W68" s="129">
        <v>0.89</v>
      </c>
    </row>
    <row r="69" spans="17:23" ht="12.75">
      <c r="Q69" s="51"/>
      <c r="R69" s="51"/>
      <c r="S69" s="51"/>
      <c r="T69" s="1" t="s">
        <v>179</v>
      </c>
      <c r="U69" s="1">
        <v>0.0144</v>
      </c>
      <c r="V69" s="1" t="s">
        <v>179</v>
      </c>
      <c r="W69" s="129">
        <v>0.87</v>
      </c>
    </row>
    <row r="70" spans="17:23" ht="12.75">
      <c r="Q70" s="51"/>
      <c r="R70" s="51"/>
      <c r="S70" s="51"/>
      <c r="T70" s="1" t="s">
        <v>180</v>
      </c>
      <c r="U70" s="1">
        <v>0.016</v>
      </c>
      <c r="V70" s="1" t="s">
        <v>180</v>
      </c>
      <c r="W70" s="129">
        <v>0.3</v>
      </c>
    </row>
    <row r="71" spans="17:23" ht="12.75">
      <c r="Q71" s="51"/>
      <c r="R71" s="51"/>
      <c r="S71" s="51"/>
      <c r="T71" s="1" t="s">
        <v>245</v>
      </c>
      <c r="U71" s="1">
        <v>0.0212</v>
      </c>
      <c r="V71" s="1" t="s">
        <v>245</v>
      </c>
      <c r="W71" s="129">
        <v>0.21</v>
      </c>
    </row>
    <row r="72" spans="17:23" ht="12.75">
      <c r="Q72" s="51"/>
      <c r="R72" s="51"/>
      <c r="S72" s="51"/>
      <c r="T72" s="1" t="s">
        <v>154</v>
      </c>
      <c r="U72" s="1">
        <v>0.0208</v>
      </c>
      <c r="V72" s="1" t="s">
        <v>154</v>
      </c>
      <c r="W72" s="129">
        <v>0.89</v>
      </c>
    </row>
    <row r="73" spans="17:23" ht="12.75">
      <c r="Q73" s="51"/>
      <c r="R73" s="51"/>
      <c r="S73" s="51"/>
      <c r="T73" s="1" t="s">
        <v>246</v>
      </c>
      <c r="U73" s="1">
        <v>0.0176</v>
      </c>
      <c r="V73" s="1" t="s">
        <v>246</v>
      </c>
      <c r="W73" s="129">
        <v>0.34</v>
      </c>
    </row>
    <row r="74" spans="17:23" ht="12.75">
      <c r="Q74" s="51"/>
      <c r="R74" s="51"/>
      <c r="S74" s="51"/>
      <c r="T74" s="1" t="s">
        <v>181</v>
      </c>
      <c r="U74" s="1">
        <v>0.0064</v>
      </c>
      <c r="V74" s="1" t="s">
        <v>181</v>
      </c>
      <c r="W74" s="129">
        <v>0.9</v>
      </c>
    </row>
    <row r="75" spans="17:23" ht="12.75">
      <c r="Q75" s="51"/>
      <c r="R75" s="51"/>
      <c r="S75" s="51"/>
      <c r="T75" s="1" t="s">
        <v>247</v>
      </c>
      <c r="U75" s="1">
        <v>0.023700000000000002</v>
      </c>
      <c r="V75" s="1" t="s">
        <v>247</v>
      </c>
      <c r="W75" s="129">
        <v>0.26</v>
      </c>
    </row>
    <row r="76" spans="17:23" ht="12.75">
      <c r="Q76" s="51"/>
      <c r="R76" s="51"/>
      <c r="S76" s="51"/>
      <c r="T76" s="1" t="s">
        <v>182</v>
      </c>
      <c r="U76" s="1">
        <v>0.0176</v>
      </c>
      <c r="V76" s="1" t="s">
        <v>182</v>
      </c>
      <c r="W76" s="129">
        <v>0.88</v>
      </c>
    </row>
    <row r="77" spans="17:23" ht="12.75">
      <c r="Q77" s="51"/>
      <c r="R77" s="51"/>
      <c r="S77" s="51"/>
      <c r="T77" s="1" t="s">
        <v>183</v>
      </c>
      <c r="U77" s="1">
        <v>0.027999999999999997</v>
      </c>
      <c r="V77" s="1" t="s">
        <v>183</v>
      </c>
      <c r="W77" s="129">
        <v>0.85</v>
      </c>
    </row>
    <row r="78" spans="17:23" ht="12.75">
      <c r="Q78" s="51"/>
      <c r="R78" s="51"/>
      <c r="S78" s="51"/>
      <c r="T78" s="1" t="s">
        <v>156</v>
      </c>
      <c r="U78" s="1">
        <v>0.038900000000000004</v>
      </c>
      <c r="V78" s="1" t="s">
        <v>156</v>
      </c>
      <c r="W78" s="129">
        <v>0.91</v>
      </c>
    </row>
    <row r="79" spans="17:23" ht="12.75">
      <c r="Q79" s="51"/>
      <c r="R79" s="51"/>
      <c r="S79" s="51"/>
      <c r="T79" s="1" t="s">
        <v>184</v>
      </c>
      <c r="U79" s="1">
        <v>0.0144</v>
      </c>
      <c r="V79" s="1" t="s">
        <v>184</v>
      </c>
      <c r="W79" s="129">
        <v>0.91</v>
      </c>
    </row>
    <row r="80" spans="17:23" ht="12.75">
      <c r="Q80" s="51"/>
      <c r="R80" s="51"/>
      <c r="S80" s="51"/>
      <c r="T80" s="1" t="s">
        <v>248</v>
      </c>
      <c r="U80" s="1">
        <v>0.0242</v>
      </c>
      <c r="V80" s="1" t="s">
        <v>248</v>
      </c>
      <c r="W80" s="129">
        <v>0.24</v>
      </c>
    </row>
    <row r="81" spans="17:23" ht="12.75">
      <c r="Q81" s="51"/>
      <c r="R81" s="51"/>
      <c r="S81" s="51"/>
      <c r="T81" s="1" t="s">
        <v>249</v>
      </c>
      <c r="U81" s="1">
        <v>0.018600000000000002</v>
      </c>
      <c r="V81" s="1" t="s">
        <v>249</v>
      </c>
      <c r="W81" s="129">
        <v>0.23</v>
      </c>
    </row>
    <row r="82" spans="17:23" ht="12.75">
      <c r="Q82" s="51"/>
      <c r="R82" s="51"/>
      <c r="S82" s="51"/>
      <c r="T82" s="1" t="s">
        <v>185</v>
      </c>
      <c r="U82" s="1">
        <v>0.011200000000000002</v>
      </c>
      <c r="V82" s="1" t="s">
        <v>185</v>
      </c>
      <c r="W82" s="129">
        <v>0.88</v>
      </c>
    </row>
    <row r="83" spans="17:23" ht="12.75">
      <c r="Q83" s="51"/>
      <c r="R83" s="51"/>
      <c r="S83" s="51"/>
      <c r="T83" s="1" t="s">
        <v>250</v>
      </c>
      <c r="U83" s="1">
        <v>0.022400000000000003</v>
      </c>
      <c r="V83" s="1" t="s">
        <v>250</v>
      </c>
      <c r="W83" s="129">
        <v>0.32</v>
      </c>
    </row>
    <row r="84" spans="17:23" ht="12.75">
      <c r="Q84" s="51"/>
      <c r="R84" s="51"/>
      <c r="S84" s="51"/>
      <c r="T84" s="1" t="s">
        <v>157</v>
      </c>
      <c r="U84" s="1">
        <v>0.0208</v>
      </c>
      <c r="V84" s="1" t="s">
        <v>157</v>
      </c>
      <c r="W84" s="129">
        <v>0.89</v>
      </c>
    </row>
    <row r="85" spans="17:23" ht="12.75">
      <c r="Q85" s="51"/>
      <c r="R85" s="51"/>
      <c r="S85" s="51"/>
      <c r="T85" s="1" t="s">
        <v>186</v>
      </c>
      <c r="U85" s="1">
        <v>0.0121</v>
      </c>
      <c r="V85" s="1" t="s">
        <v>186</v>
      </c>
      <c r="W85" s="129">
        <v>0.93</v>
      </c>
    </row>
    <row r="86" spans="17:23" ht="12.75">
      <c r="Q86" s="51"/>
      <c r="R86" s="51"/>
      <c r="S86" s="51"/>
      <c r="T86" s="1" t="s">
        <v>251</v>
      </c>
      <c r="U86" s="1">
        <v>0.028399999999999998</v>
      </c>
      <c r="V86" s="1" t="s">
        <v>251</v>
      </c>
      <c r="W86" s="129">
        <v>0.2</v>
      </c>
    </row>
    <row r="87" spans="17:23" ht="12.75">
      <c r="Q87" s="51"/>
      <c r="R87" s="51"/>
      <c r="S87" s="51"/>
      <c r="T87" s="1" t="s">
        <v>187</v>
      </c>
      <c r="U87" s="1">
        <v>0.0064</v>
      </c>
      <c r="V87" s="1" t="s">
        <v>187</v>
      </c>
      <c r="W87" s="129">
        <v>0.89</v>
      </c>
    </row>
    <row r="88" spans="17:23" ht="12.75">
      <c r="Q88" s="51"/>
      <c r="R88" s="51"/>
      <c r="S88" s="51"/>
      <c r="T88" s="1" t="s">
        <v>158</v>
      </c>
      <c r="U88" s="1">
        <v>0.0176</v>
      </c>
      <c r="V88" s="1" t="s">
        <v>158</v>
      </c>
      <c r="W88" s="129">
        <v>0.89</v>
      </c>
    </row>
    <row r="89" spans="17:23" ht="12.75">
      <c r="Q89" s="51"/>
      <c r="R89" s="51"/>
      <c r="S89" s="51"/>
      <c r="T89" s="1" t="s">
        <v>252</v>
      </c>
      <c r="U89" s="1">
        <v>0.0137</v>
      </c>
      <c r="V89" s="1" t="s">
        <v>252</v>
      </c>
      <c r="W89" s="129">
        <v>0.23</v>
      </c>
    </row>
    <row r="90" spans="17:23" ht="12.75">
      <c r="Q90" s="51"/>
      <c r="R90" s="51"/>
      <c r="S90" s="51"/>
      <c r="T90" s="1" t="s">
        <v>188</v>
      </c>
      <c r="U90" s="1">
        <v>0.0128</v>
      </c>
      <c r="V90" s="1" t="s">
        <v>188</v>
      </c>
      <c r="W90" s="129">
        <v>0.28</v>
      </c>
    </row>
    <row r="91" spans="17:23" ht="12.75">
      <c r="Q91" s="51"/>
      <c r="R91" s="51"/>
      <c r="S91" s="51"/>
      <c r="T91" s="1" t="s">
        <v>189</v>
      </c>
      <c r="U91" s="1">
        <v>0.008</v>
      </c>
      <c r="V91" s="1" t="s">
        <v>189</v>
      </c>
      <c r="W91" s="129">
        <v>0.85</v>
      </c>
    </row>
    <row r="92" spans="17:23" ht="12.75">
      <c r="Q92" s="51"/>
      <c r="R92" s="51"/>
      <c r="S92" s="51"/>
      <c r="T92" s="1" t="s">
        <v>190</v>
      </c>
      <c r="U92" s="1">
        <v>0.0176</v>
      </c>
      <c r="V92" s="1" t="s">
        <v>190</v>
      </c>
      <c r="W92" s="129">
        <v>0.23</v>
      </c>
    </row>
    <row r="93" spans="17:23" ht="12.75">
      <c r="Q93" s="51"/>
      <c r="R93" s="51"/>
      <c r="S93" s="51"/>
      <c r="T93" s="1" t="s">
        <v>253</v>
      </c>
      <c r="U93" s="1">
        <v>0.0672</v>
      </c>
      <c r="V93" s="1" t="s">
        <v>253</v>
      </c>
      <c r="W93" s="129">
        <v>0.91</v>
      </c>
    </row>
    <row r="94" spans="17:23" ht="12.75">
      <c r="Q94" s="51"/>
      <c r="R94" s="51"/>
      <c r="S94" s="51"/>
      <c r="T94" s="1" t="s">
        <v>254</v>
      </c>
      <c r="U94" s="1">
        <v>0.024</v>
      </c>
      <c r="V94" s="1" t="s">
        <v>254</v>
      </c>
      <c r="W94" s="129">
        <v>0.89</v>
      </c>
    </row>
    <row r="95" spans="17:23" ht="12.75">
      <c r="Q95" s="51"/>
      <c r="R95" s="51"/>
      <c r="S95" s="51"/>
      <c r="T95" s="1" t="s">
        <v>255</v>
      </c>
      <c r="U95" s="1">
        <v>0.008</v>
      </c>
      <c r="V95" s="1" t="s">
        <v>255</v>
      </c>
      <c r="W95" s="129">
        <v>0.88</v>
      </c>
    </row>
    <row r="96" spans="17:23" ht="12.75">
      <c r="Q96" s="51"/>
      <c r="R96" s="51"/>
      <c r="S96" s="51"/>
      <c r="T96" s="1" t="s">
        <v>256</v>
      </c>
      <c r="U96" s="1">
        <v>0.0144</v>
      </c>
      <c r="V96" s="1" t="s">
        <v>256</v>
      </c>
      <c r="W96" s="129">
        <v>0.89</v>
      </c>
    </row>
    <row r="97" spans="17:23" ht="12.75">
      <c r="Q97" s="51"/>
      <c r="R97" s="51"/>
      <c r="S97" s="51"/>
      <c r="T97" s="1" t="s">
        <v>257</v>
      </c>
      <c r="U97" s="1">
        <v>0.018500000000000003</v>
      </c>
      <c r="V97" s="1" t="s">
        <v>257</v>
      </c>
      <c r="W97" s="129">
        <v>0.22</v>
      </c>
    </row>
    <row r="98" spans="17:23" ht="12.75">
      <c r="Q98" s="51"/>
      <c r="R98" s="51"/>
      <c r="S98" s="51"/>
      <c r="T98" s="1" t="s">
        <v>258</v>
      </c>
      <c r="U98" s="1">
        <v>0.016</v>
      </c>
      <c r="V98" s="1" t="s">
        <v>258</v>
      </c>
      <c r="W98" s="129">
        <v>0.23</v>
      </c>
    </row>
    <row r="99" spans="17:23" ht="12.75">
      <c r="Q99" s="51"/>
      <c r="R99" s="51"/>
      <c r="S99" s="51"/>
      <c r="T99" s="1" t="s">
        <v>160</v>
      </c>
      <c r="U99" s="1">
        <v>0.0512</v>
      </c>
      <c r="V99" s="1" t="s">
        <v>160</v>
      </c>
      <c r="W99" s="129">
        <v>0.91</v>
      </c>
    </row>
    <row r="100" spans="17:23" ht="12.75">
      <c r="Q100" s="51"/>
      <c r="R100" s="51"/>
      <c r="S100" s="51"/>
      <c r="T100" s="1" t="s">
        <v>191</v>
      </c>
      <c r="U100" s="1">
        <v>0.0086</v>
      </c>
      <c r="V100" s="1" t="s">
        <v>191</v>
      </c>
      <c r="W100" s="129">
        <v>0.87</v>
      </c>
    </row>
    <row r="101" spans="17:23" ht="12.75">
      <c r="Q101" s="51"/>
      <c r="R101" s="51"/>
      <c r="S101" s="51"/>
      <c r="T101" s="1" t="s">
        <v>259</v>
      </c>
      <c r="U101" s="1">
        <v>0.020499999999999997</v>
      </c>
      <c r="V101" s="1" t="s">
        <v>259</v>
      </c>
      <c r="W101" s="129">
        <v>0.28</v>
      </c>
    </row>
    <row r="102" spans="17:23" ht="12.75">
      <c r="Q102" s="51"/>
      <c r="R102" s="51"/>
      <c r="S102" s="51"/>
      <c r="T102" s="1" t="s">
        <v>192</v>
      </c>
      <c r="U102" s="1">
        <v>0.0128</v>
      </c>
      <c r="V102" s="1" t="s">
        <v>192</v>
      </c>
      <c r="W102" s="129">
        <v>0.88</v>
      </c>
    </row>
    <row r="103" spans="17:23" ht="12.75">
      <c r="Q103" s="51"/>
      <c r="R103" s="51"/>
      <c r="S103" s="51"/>
      <c r="T103" s="1" t="s">
        <v>260</v>
      </c>
      <c r="U103" s="1">
        <v>0.016</v>
      </c>
      <c r="V103" s="1" t="s">
        <v>260</v>
      </c>
      <c r="W103" s="129">
        <v>0.34</v>
      </c>
    </row>
    <row r="104" spans="17:23" ht="12.75">
      <c r="Q104" s="51"/>
      <c r="R104" s="51"/>
      <c r="S104" s="51"/>
      <c r="T104" s="1" t="s">
        <v>193</v>
      </c>
      <c r="U104" s="1">
        <v>0.016</v>
      </c>
      <c r="V104" s="1" t="s">
        <v>193</v>
      </c>
      <c r="W104" s="129">
        <v>0.9</v>
      </c>
    </row>
    <row r="105" spans="17:23" ht="12.75">
      <c r="Q105" s="51"/>
      <c r="R105" s="51"/>
      <c r="S105" s="51"/>
      <c r="T105" s="1" t="s">
        <v>261</v>
      </c>
      <c r="U105" s="1">
        <v>0.0256</v>
      </c>
      <c r="V105" s="1" t="s">
        <v>261</v>
      </c>
      <c r="W105" s="129">
        <v>0.9</v>
      </c>
    </row>
    <row r="106" spans="17:23" ht="12.75">
      <c r="Q106" s="51"/>
      <c r="R106" s="51"/>
      <c r="S106" s="51"/>
      <c r="T106" s="1" t="s">
        <v>262</v>
      </c>
      <c r="U106" s="1">
        <v>0.0192</v>
      </c>
      <c r="V106" s="1" t="s">
        <v>262</v>
      </c>
      <c r="W106" s="129">
        <v>0.38</v>
      </c>
    </row>
    <row r="107" spans="17:23" ht="12.75">
      <c r="Q107" s="51"/>
      <c r="R107" s="51"/>
      <c r="S107" s="51"/>
      <c r="T107" s="1" t="s">
        <v>263</v>
      </c>
      <c r="U107" s="1">
        <v>0.0304</v>
      </c>
      <c r="V107" s="1" t="s">
        <v>263</v>
      </c>
      <c r="W107" s="129">
        <v>0.88</v>
      </c>
    </row>
    <row r="108" spans="17:23" ht="12.75">
      <c r="Q108" s="51"/>
      <c r="R108" s="51"/>
      <c r="S108" s="51"/>
      <c r="T108" s="1" t="s">
        <v>264</v>
      </c>
      <c r="U108" s="1">
        <v>0.0176</v>
      </c>
      <c r="V108" s="1" t="s">
        <v>264</v>
      </c>
      <c r="W108" s="129">
        <v>0.92</v>
      </c>
    </row>
    <row r="109" spans="17:23" ht="12.75">
      <c r="Q109" s="51"/>
      <c r="R109" s="51"/>
      <c r="S109" s="51"/>
      <c r="T109" s="1" t="s">
        <v>265</v>
      </c>
      <c r="U109" s="1">
        <v>0.023399999999999997</v>
      </c>
      <c r="V109" s="1" t="s">
        <v>265</v>
      </c>
      <c r="W109" s="129">
        <v>0.26</v>
      </c>
    </row>
    <row r="110" spans="17:23" ht="12.75">
      <c r="Q110" s="51"/>
      <c r="R110" s="51"/>
      <c r="S110" s="51"/>
      <c r="T110" s="1" t="s">
        <v>266</v>
      </c>
      <c r="U110" s="1">
        <v>0.0144</v>
      </c>
      <c r="V110" s="1" t="s">
        <v>266</v>
      </c>
      <c r="W110" s="129">
        <v>0.87</v>
      </c>
    </row>
    <row r="111" spans="17:23" ht="12.75">
      <c r="Q111" s="51"/>
      <c r="R111" s="51"/>
      <c r="S111" s="51"/>
      <c r="T111" s="1" t="s">
        <v>161</v>
      </c>
      <c r="U111" s="1">
        <v>0.0208</v>
      </c>
      <c r="V111" s="1" t="s">
        <v>161</v>
      </c>
      <c r="W111" s="129">
        <v>0.89</v>
      </c>
    </row>
    <row r="112" spans="20:23" ht="12.75">
      <c r="T112" s="1" t="s">
        <v>194</v>
      </c>
      <c r="U112" s="1">
        <v>0.0064</v>
      </c>
      <c r="V112" s="1" t="s">
        <v>194</v>
      </c>
      <c r="W112" s="129">
        <v>0.88</v>
      </c>
    </row>
    <row r="113" spans="20:23" ht="12.75">
      <c r="T113" s="1" t="s">
        <v>267</v>
      </c>
      <c r="U113" s="1">
        <v>0.016</v>
      </c>
      <c r="V113" s="1" t="s">
        <v>267</v>
      </c>
      <c r="W113" s="129">
        <v>0.28</v>
      </c>
    </row>
  </sheetData>
  <sheetProtection password="C75C" sheet="1" objects="1" scenarios="1"/>
  <mergeCells count="24">
    <mergeCell ref="A1:M2"/>
    <mergeCell ref="Q18:R18"/>
    <mergeCell ref="H7:H9"/>
    <mergeCell ref="E7:E9"/>
    <mergeCell ref="B16:C16"/>
    <mergeCell ref="F7:G7"/>
    <mergeCell ref="J16:K16"/>
    <mergeCell ref="B10:D10"/>
    <mergeCell ref="B27:L27"/>
    <mergeCell ref="B26:L26"/>
    <mergeCell ref="F8:F9"/>
    <mergeCell ref="G8:G9"/>
    <mergeCell ref="D16:E16"/>
    <mergeCell ref="F16:I16"/>
    <mergeCell ref="V18:W18"/>
    <mergeCell ref="T18:U18"/>
    <mergeCell ref="B5:L5"/>
    <mergeCell ref="M18:M20"/>
    <mergeCell ref="M16:M17"/>
    <mergeCell ref="I7:I9"/>
    <mergeCell ref="J7:K9"/>
    <mergeCell ref="J10:K10"/>
    <mergeCell ref="A14:N14"/>
    <mergeCell ref="B7:D9"/>
  </mergeCells>
  <dataValidations count="12">
    <dataValidation type="list" allowBlank="1" showInputMessage="1" showErrorMessage="1" promptTitle="Crop(s)" prompt="Select the crop(s) grown and harvested from this field for the year.  If the crop grown is not available on the list contact your Discharge Permit reviewer at the NMED-Ground Water Pollution Prevention Section." sqref="A18:A20">
      <formula1>$T$20:$T$113</formula1>
    </dataValidation>
    <dataValidation allowBlank="1" showInputMessage="1" showErrorMessage="1" promptTitle="% Nitrogen" prompt="Enter % N determined from harvested crop analysis, OR a published value for the selected crop will automatically be provided.&#10;&#10;If the harvest crop analysis (ie feed analysis) reports only % Crude Protein (%CP), divide %CP by 6.25 to get %N." sqref="B18:B20"/>
    <dataValidation allowBlank="1" showInputMessage="1" showErrorMessage="1" promptTitle="% Dry Matter" prompt="Enter %DM determined by harvested crop analysis OR a published value will automatically appear for the crop selected." sqref="D18:D20"/>
    <dataValidation allowBlank="1" showInputMessage="1" showErrorMessage="1" promptTitle="Facility Name" prompt="Enter the facility name." sqref="B10:D10"/>
    <dataValidation allowBlank="1" showInputMessage="1" showErrorMessage="1" promptTitle="DP Number" prompt="Enter the facility's discharge permit number (example: DP-9999)." sqref="E10"/>
    <dataValidation allowBlank="1" showInputMessage="1" showErrorMessage="1" promptTitle="Reporting Period" prompt="Enter date that reporting period begins (example:1/1/02)." sqref="F10"/>
    <dataValidation allowBlank="1" showInputMessage="1" showErrorMessage="1" promptTitle="Reporting Period" prompt="Enter date that reporting period ends (example:6/30/02)." sqref="G10"/>
    <dataValidation allowBlank="1" showInputMessage="1" showErrorMessage="1" promptTitle="Field Name or Number" prompt="Enter the field name or number.  Please make sure it matches the designation you've provided NMED on the map(s) of land application fields." sqref="H10"/>
    <dataValidation allowBlank="1" showInputMessage="1" showErrorMessage="1" promptTitle="Field Acreage" prompt="Enter the acres in the field.  Please make sure it matches the acreage you've provided NMED.  If it does not match inform your DP reveiwer at the NMED Ground Water Pollution Prevention Section." sqref="I10"/>
    <dataValidation allowBlank="1" showInputMessage="1" showErrorMessage="1" promptTitle="Method of Irrigation" prompt="Enter the method of irrigation used to apply wastewater to the field (examples - center pivot, sprinkler, flood, gated pipe)." sqref="J10:K10"/>
    <dataValidation allowBlank="1" showInputMessage="1" showErrorMessage="1" promptTitle="Yield Information - Bushels/Acre" prompt="If harvest measured by the BUSHEL enter yield information HERE. If NOT go to wet yield (tons/acre).&#10;&#10;Published values will automatically appear for the dry weight of pounds/bushel.&#10;&#10;Enter yields as either bushels/acre OR wet yield (tons/acre)." sqref="F18:F20"/>
    <dataValidation allowBlank="1" showInputMessage="1" showErrorMessage="1" promptTitle="Yield Information - Wet Yield" prompt="If harvest measured by the TON enter yield information HERE. If NOT go to Bushels/acre.&#10;&#10;When you enter Wet Yield (tons/acre), the dry yield will be calculated automatically based on the %DM and wet yield values you've provided." sqref="H18:H20"/>
  </dataValidations>
  <printOptions horizontalCentered="1" verticalCentered="1"/>
  <pageMargins left="0.5" right="0.5" top="1" bottom="1" header="0.5" footer="0.5"/>
  <pageSetup horizontalDpi="600" verticalDpi="600" orientation="landscape" r:id="rId1"/>
  <headerFooter alignWithMargins="0">
    <oddFooter>&amp;L&amp;"Times New Roman,Regular"&amp;8NMED - Ground Water Quality Bureau&amp;R&amp;"Times New Roman,Regular"&amp;8Form Last Updated: October 3, 2006</oddFooter>
  </headerFooter>
</worksheet>
</file>

<file path=xl/worksheets/sheet3.xml><?xml version="1.0" encoding="utf-8"?>
<worksheet xmlns="http://schemas.openxmlformats.org/spreadsheetml/2006/main" xmlns:r="http://schemas.openxmlformats.org/officeDocument/2006/relationships">
  <dimension ref="A1:K126"/>
  <sheetViews>
    <sheetView showGridLines="0" workbookViewId="0" topLeftCell="A1">
      <selection activeCell="A11" sqref="A11"/>
    </sheetView>
  </sheetViews>
  <sheetFormatPr defaultColWidth="9.140625" defaultRowHeight="12.75"/>
  <cols>
    <col min="1" max="1" width="9.57421875" style="1" customWidth="1"/>
    <col min="2" max="3" width="11.7109375" style="1" customWidth="1"/>
    <col min="4" max="5" width="9.57421875" style="1" customWidth="1"/>
    <col min="6" max="7" width="9.140625" style="1" customWidth="1"/>
    <col min="8" max="8" width="16.7109375" style="1" customWidth="1"/>
    <col min="9" max="9" width="15.140625" style="1" customWidth="1"/>
    <col min="10" max="10" width="14.00390625" style="1" customWidth="1"/>
    <col min="11" max="16384" width="9.140625" style="1" customWidth="1"/>
  </cols>
  <sheetData>
    <row r="1" spans="1:10" ht="18.75">
      <c r="A1" s="291" t="s">
        <v>271</v>
      </c>
      <c r="B1" s="291"/>
      <c r="C1" s="291"/>
      <c r="D1" s="291"/>
      <c r="E1" s="291"/>
      <c r="F1" s="291"/>
      <c r="G1" s="291"/>
      <c r="H1" s="291"/>
      <c r="I1" s="291"/>
      <c r="J1" s="291"/>
    </row>
    <row r="2" spans="1:10" ht="12.75">
      <c r="A2" s="82"/>
      <c r="B2" s="82"/>
      <c r="C2" s="82"/>
      <c r="D2" s="82"/>
      <c r="E2" s="82"/>
      <c r="F2" s="82"/>
      <c r="G2" s="82"/>
      <c r="H2" s="82"/>
      <c r="I2" s="82"/>
      <c r="J2" s="82"/>
    </row>
    <row r="3" spans="1:10" ht="13.5" thickBot="1">
      <c r="A3" s="83" t="s">
        <v>43</v>
      </c>
      <c r="B3" s="102">
        <f>+'Input Info.'!E10</f>
        <v>0</v>
      </c>
      <c r="C3" s="82"/>
      <c r="D3" s="83" t="s">
        <v>44</v>
      </c>
      <c r="E3" s="293" t="str">
        <f>IF(ISBLANK('Input Info.'!B10)," ",'Input Info.'!B10)</f>
        <v> </v>
      </c>
      <c r="F3" s="293"/>
      <c r="G3" s="293"/>
      <c r="H3" s="292" t="s">
        <v>292</v>
      </c>
      <c r="I3" s="292"/>
      <c r="J3" s="158"/>
    </row>
    <row r="4" spans="1:11" ht="13.5" thickBot="1">
      <c r="A4" s="83"/>
      <c r="B4" s="85"/>
      <c r="C4" s="82"/>
      <c r="D4" s="82"/>
      <c r="E4" s="82"/>
      <c r="F4" s="86"/>
      <c r="G4" s="86"/>
      <c r="H4" s="83" t="s">
        <v>111</v>
      </c>
      <c r="I4" s="159" t="str">
        <f>IF(ISBLANK('Input Info.'!F10)," ",'Input Info.'!F10)</f>
        <v> </v>
      </c>
      <c r="J4" s="85"/>
      <c r="K4" s="160"/>
    </row>
    <row r="5" spans="1:10" ht="13.5" thickBot="1">
      <c r="A5" s="83" t="s">
        <v>142</v>
      </c>
      <c r="B5" s="102">
        <f>+'Input Info.'!H10</f>
        <v>0</v>
      </c>
      <c r="C5" s="82"/>
      <c r="D5" s="82"/>
      <c r="E5" s="83" t="s">
        <v>45</v>
      </c>
      <c r="F5" s="276" t="str">
        <f>IF(ISBLANK('Input Info.'!J10)," ",'Input Info.'!J10)</f>
        <v> </v>
      </c>
      <c r="G5" s="276"/>
      <c r="H5" s="83" t="s">
        <v>112</v>
      </c>
      <c r="I5" s="159" t="str">
        <f>IF(ISBLANK('Input Info.'!G10)," ",'Input Info.'!G10)</f>
        <v> </v>
      </c>
      <c r="J5" s="85"/>
    </row>
    <row r="6" spans="1:10" ht="12.75">
      <c r="A6" s="82"/>
      <c r="B6" s="82"/>
      <c r="C6" s="82"/>
      <c r="D6" s="82"/>
      <c r="E6" s="82"/>
      <c r="F6" s="82"/>
      <c r="G6" s="82"/>
      <c r="H6" s="82"/>
      <c r="I6" s="82"/>
      <c r="J6" s="82"/>
    </row>
    <row r="7" spans="1:10" ht="13.5" thickBot="1">
      <c r="A7" s="82"/>
      <c r="B7" s="82"/>
      <c r="C7" s="82"/>
      <c r="D7" s="82"/>
      <c r="E7" s="82"/>
      <c r="F7" s="82"/>
      <c r="G7" s="82"/>
      <c r="H7" s="82"/>
      <c r="I7" s="82"/>
      <c r="J7" s="82"/>
    </row>
    <row r="8" spans="1:10" ht="16.5" thickBot="1">
      <c r="A8" s="277" t="s">
        <v>50</v>
      </c>
      <c r="B8" s="278"/>
      <c r="C8" s="278"/>
      <c r="D8" s="278"/>
      <c r="E8" s="278"/>
      <c r="F8" s="278"/>
      <c r="G8" s="278"/>
      <c r="H8" s="278"/>
      <c r="I8" s="279"/>
      <c r="J8" s="82"/>
    </row>
    <row r="9" spans="1:10" ht="12.75" customHeight="1">
      <c r="A9" s="286" t="s">
        <v>64</v>
      </c>
      <c r="B9" s="282" t="s">
        <v>372</v>
      </c>
      <c r="C9" s="283"/>
      <c r="D9" s="274" t="s">
        <v>272</v>
      </c>
      <c r="E9" s="275"/>
      <c r="F9" s="282" t="s">
        <v>371</v>
      </c>
      <c r="G9" s="288"/>
      <c r="H9" s="283"/>
      <c r="I9" s="289" t="s">
        <v>49</v>
      </c>
      <c r="J9" s="82"/>
    </row>
    <row r="10" spans="1:10" ht="13.5" thickBot="1">
      <c r="A10" s="287"/>
      <c r="B10" s="24" t="s">
        <v>46</v>
      </c>
      <c r="C10" s="25" t="s">
        <v>47</v>
      </c>
      <c r="D10" s="24" t="s">
        <v>46</v>
      </c>
      <c r="E10" s="25" t="s">
        <v>47</v>
      </c>
      <c r="F10" s="24" t="s">
        <v>46</v>
      </c>
      <c r="G10" s="26" t="s">
        <v>47</v>
      </c>
      <c r="H10" s="25" t="s">
        <v>48</v>
      </c>
      <c r="I10" s="290"/>
      <c r="J10" s="82"/>
    </row>
    <row r="11" spans="1:10" ht="12.75">
      <c r="A11" s="134"/>
      <c r="B11" s="199"/>
      <c r="C11" s="140"/>
      <c r="D11" s="199"/>
      <c r="E11" s="140"/>
      <c r="F11" s="199"/>
      <c r="G11" s="200"/>
      <c r="H11" s="140"/>
      <c r="I11" s="137">
        <f>(C11-B11)+((E11-D11)*325851)+((G11-F11)*H11)</f>
        <v>0</v>
      </c>
      <c r="J11" s="82"/>
    </row>
    <row r="12" spans="1:10" ht="13.5" thickBot="1">
      <c r="A12" s="135"/>
      <c r="B12" s="201"/>
      <c r="C12" s="141"/>
      <c r="D12" s="201"/>
      <c r="E12" s="141"/>
      <c r="F12" s="201"/>
      <c r="G12" s="94"/>
      <c r="H12" s="141"/>
      <c r="I12" s="138">
        <f>(C12-B12)+((E12-D12)*325851)+((G12-F12)*H12)</f>
        <v>0</v>
      </c>
      <c r="J12" s="82"/>
    </row>
    <row r="13" spans="1:10" ht="12.75">
      <c r="A13" s="135"/>
      <c r="B13" s="201"/>
      <c r="C13" s="141"/>
      <c r="D13" s="201"/>
      <c r="E13" s="141"/>
      <c r="F13" s="201"/>
      <c r="G13" s="94"/>
      <c r="H13" s="141"/>
      <c r="I13" s="138">
        <f>(C13-B13)+((E13-D13)*325851)+((G13-F13)*H13)</f>
        <v>0</v>
      </c>
      <c r="J13" s="284" t="s">
        <v>127</v>
      </c>
    </row>
    <row r="14" spans="1:10" ht="12.75">
      <c r="A14" s="135"/>
      <c r="B14" s="201"/>
      <c r="C14" s="141"/>
      <c r="D14" s="201"/>
      <c r="E14" s="141"/>
      <c r="F14" s="201"/>
      <c r="G14" s="94"/>
      <c r="H14" s="141"/>
      <c r="I14" s="138">
        <f>(C14-B14)+((E14-D14)*325851)+((G14-F14)*H14)</f>
        <v>0</v>
      </c>
      <c r="J14" s="285"/>
    </row>
    <row r="15" spans="1:10" ht="13.5" thickBot="1">
      <c r="A15" s="136"/>
      <c r="B15" s="202"/>
      <c r="C15" s="142"/>
      <c r="D15" s="202"/>
      <c r="E15" s="142"/>
      <c r="F15" s="202"/>
      <c r="G15" s="95"/>
      <c r="H15" s="142"/>
      <c r="I15" s="139">
        <f>(C15-B15)+((E15-D15)*325851)+((G15-F15)*H15)</f>
        <v>0</v>
      </c>
      <c r="J15" s="27">
        <f>SUM(I11:I15)</f>
        <v>0</v>
      </c>
    </row>
    <row r="16" spans="1:10" ht="12.75">
      <c r="A16" s="82"/>
      <c r="B16" s="82"/>
      <c r="C16" s="82"/>
      <c r="D16" s="82"/>
      <c r="E16" s="82"/>
      <c r="F16" s="82"/>
      <c r="G16" s="82"/>
      <c r="H16" s="82"/>
      <c r="I16" s="82"/>
      <c r="J16" s="82"/>
    </row>
    <row r="17" spans="1:10" ht="13.5" thickBot="1">
      <c r="A17" s="82"/>
      <c r="B17" s="82"/>
      <c r="C17" s="82"/>
      <c r="D17" s="82"/>
      <c r="E17" s="82"/>
      <c r="F17" s="82"/>
      <c r="G17" s="82"/>
      <c r="H17" s="82"/>
      <c r="I17" s="82"/>
      <c r="J17" s="82"/>
    </row>
    <row r="18" spans="1:10" ht="16.5" thickBot="1">
      <c r="A18" s="277" t="s">
        <v>51</v>
      </c>
      <c r="B18" s="278"/>
      <c r="C18" s="278"/>
      <c r="D18" s="278"/>
      <c r="E18" s="278"/>
      <c r="F18" s="278"/>
      <c r="G18" s="278"/>
      <c r="H18" s="278"/>
      <c r="I18" s="279"/>
      <c r="J18" s="82"/>
    </row>
    <row r="19" spans="1:10" ht="12.75">
      <c r="A19" s="280" t="s">
        <v>64</v>
      </c>
      <c r="B19" s="282" t="s">
        <v>372</v>
      </c>
      <c r="C19" s="283"/>
      <c r="D19" s="274" t="s">
        <v>272</v>
      </c>
      <c r="E19" s="275"/>
      <c r="F19" s="282" t="s">
        <v>371</v>
      </c>
      <c r="G19" s="288"/>
      <c r="H19" s="283"/>
      <c r="I19" s="280" t="s">
        <v>49</v>
      </c>
      <c r="J19" s="82"/>
    </row>
    <row r="20" spans="1:10" ht="13.5" thickBot="1">
      <c r="A20" s="281"/>
      <c r="B20" s="24" t="s">
        <v>46</v>
      </c>
      <c r="C20" s="25" t="s">
        <v>47</v>
      </c>
      <c r="D20" s="24" t="s">
        <v>46</v>
      </c>
      <c r="E20" s="25" t="s">
        <v>47</v>
      </c>
      <c r="F20" s="24" t="s">
        <v>46</v>
      </c>
      <c r="G20" s="26" t="s">
        <v>47</v>
      </c>
      <c r="H20" s="25" t="s">
        <v>48</v>
      </c>
      <c r="I20" s="281"/>
      <c r="J20" s="82"/>
    </row>
    <row r="21" spans="1:10" ht="12.75">
      <c r="A21" s="21"/>
      <c r="B21" s="200"/>
      <c r="C21" s="200"/>
      <c r="D21" s="200"/>
      <c r="E21" s="200"/>
      <c r="F21" s="200"/>
      <c r="G21" s="200"/>
      <c r="H21" s="48"/>
      <c r="I21" s="99">
        <f>(C21-B21)+((E21-D21)*325851)+((G21-F21)*H21)</f>
        <v>0</v>
      </c>
      <c r="J21" s="82"/>
    </row>
    <row r="22" spans="1:10" ht="13.5" thickBot="1">
      <c r="A22" s="22"/>
      <c r="B22" s="94"/>
      <c r="C22" s="94"/>
      <c r="D22" s="94"/>
      <c r="E22" s="94"/>
      <c r="F22" s="94"/>
      <c r="G22" s="94"/>
      <c r="H22" s="49"/>
      <c r="I22" s="100">
        <f>(C22-B22)+((E22-D22)*325851)+((G22-F22)*H22)</f>
        <v>0</v>
      </c>
      <c r="J22" s="82"/>
    </row>
    <row r="23" spans="1:10" ht="12.75">
      <c r="A23" s="22"/>
      <c r="B23" s="94"/>
      <c r="C23" s="94"/>
      <c r="D23" s="94"/>
      <c r="E23" s="94"/>
      <c r="F23" s="94"/>
      <c r="G23" s="94"/>
      <c r="H23" s="49"/>
      <c r="I23" s="100">
        <f>(C23-B23)+((E23-D23)*325851)+((G23-F23)*H23)</f>
        <v>0</v>
      </c>
      <c r="J23" s="284" t="s">
        <v>126</v>
      </c>
    </row>
    <row r="24" spans="1:10" ht="12.75">
      <c r="A24" s="22"/>
      <c r="B24" s="94"/>
      <c r="C24" s="94"/>
      <c r="D24" s="94"/>
      <c r="E24" s="94"/>
      <c r="F24" s="94"/>
      <c r="G24" s="94"/>
      <c r="H24" s="49"/>
      <c r="I24" s="100">
        <f>(C24-B24)+((E24-D24)*325851)+((G24-F24)*H24)</f>
        <v>0</v>
      </c>
      <c r="J24" s="285"/>
    </row>
    <row r="25" spans="1:10" ht="13.5" thickBot="1">
      <c r="A25" s="23"/>
      <c r="B25" s="95"/>
      <c r="C25" s="95"/>
      <c r="D25" s="95"/>
      <c r="E25" s="95"/>
      <c r="F25" s="95"/>
      <c r="G25" s="95"/>
      <c r="H25" s="50"/>
      <c r="I25" s="101">
        <f>(C25-B25)+((E25-D25)*325851)+((G25-F25)*H25)</f>
        <v>0</v>
      </c>
      <c r="J25" s="27">
        <f>SUM(I21:I25)</f>
        <v>0</v>
      </c>
    </row>
    <row r="26" spans="1:10" ht="12.75">
      <c r="A26" s="82"/>
      <c r="B26" s="82"/>
      <c r="C26" s="82"/>
      <c r="D26" s="82"/>
      <c r="E26" s="82"/>
      <c r="F26" s="82"/>
      <c r="G26" s="82"/>
      <c r="H26" s="82"/>
      <c r="I26" s="82"/>
      <c r="J26" s="82"/>
    </row>
    <row r="27" spans="1:10" ht="13.5" thickBot="1">
      <c r="A27" s="82"/>
      <c r="B27" s="82"/>
      <c r="C27" s="82"/>
      <c r="D27" s="82"/>
      <c r="E27" s="82"/>
      <c r="F27" s="82"/>
      <c r="G27" s="82"/>
      <c r="H27" s="82"/>
      <c r="I27" s="82"/>
      <c r="J27" s="82"/>
    </row>
    <row r="28" spans="1:10" ht="16.5" thickBot="1">
      <c r="A28" s="277" t="s">
        <v>52</v>
      </c>
      <c r="B28" s="278"/>
      <c r="C28" s="278"/>
      <c r="D28" s="278"/>
      <c r="E28" s="278"/>
      <c r="F28" s="278"/>
      <c r="G28" s="278"/>
      <c r="H28" s="278"/>
      <c r="I28" s="279"/>
      <c r="J28" s="82"/>
    </row>
    <row r="29" spans="1:10" ht="12.75">
      <c r="A29" s="280" t="s">
        <v>64</v>
      </c>
      <c r="B29" s="282" t="s">
        <v>372</v>
      </c>
      <c r="C29" s="283"/>
      <c r="D29" s="274" t="s">
        <v>272</v>
      </c>
      <c r="E29" s="275"/>
      <c r="F29" s="282" t="s">
        <v>371</v>
      </c>
      <c r="G29" s="288"/>
      <c r="H29" s="283"/>
      <c r="I29" s="280" t="s">
        <v>49</v>
      </c>
      <c r="J29" s="82"/>
    </row>
    <row r="30" spans="1:10" ht="13.5" thickBot="1">
      <c r="A30" s="281"/>
      <c r="B30" s="24" t="s">
        <v>46</v>
      </c>
      <c r="C30" s="25" t="s">
        <v>47</v>
      </c>
      <c r="D30" s="24" t="s">
        <v>46</v>
      </c>
      <c r="E30" s="25" t="s">
        <v>47</v>
      </c>
      <c r="F30" s="24" t="s">
        <v>46</v>
      </c>
      <c r="G30" s="26" t="s">
        <v>47</v>
      </c>
      <c r="H30" s="25" t="s">
        <v>48</v>
      </c>
      <c r="I30" s="281"/>
      <c r="J30" s="82"/>
    </row>
    <row r="31" spans="1:10" ht="12.75">
      <c r="A31" s="21"/>
      <c r="B31" s="200"/>
      <c r="C31" s="200"/>
      <c r="D31" s="200"/>
      <c r="E31" s="200"/>
      <c r="F31" s="200"/>
      <c r="G31" s="200"/>
      <c r="H31" s="48"/>
      <c r="I31" s="99">
        <f>(C31-B31)+((E31-D31)*325851)+((G31-F31)*H31)</f>
        <v>0</v>
      </c>
      <c r="J31" s="82"/>
    </row>
    <row r="32" spans="1:10" ht="13.5" thickBot="1">
      <c r="A32" s="22"/>
      <c r="B32" s="94"/>
      <c r="C32" s="94"/>
      <c r="D32" s="94"/>
      <c r="E32" s="94"/>
      <c r="F32" s="94"/>
      <c r="G32" s="94"/>
      <c r="H32" s="49"/>
      <c r="I32" s="100">
        <f>(C32-B32)+((E32-D32)*325851)+((G32-F32)*H32)</f>
        <v>0</v>
      </c>
      <c r="J32" s="82"/>
    </row>
    <row r="33" spans="1:10" ht="12.75">
      <c r="A33" s="22"/>
      <c r="B33" s="94"/>
      <c r="C33" s="94"/>
      <c r="D33" s="94"/>
      <c r="E33" s="94"/>
      <c r="F33" s="94"/>
      <c r="G33" s="94"/>
      <c r="H33" s="49"/>
      <c r="I33" s="100">
        <f>(C33-B33)+((E33-D33)*325851)+((G33-F33)*H33)</f>
        <v>0</v>
      </c>
      <c r="J33" s="284" t="s">
        <v>128</v>
      </c>
    </row>
    <row r="34" spans="1:10" ht="12.75">
      <c r="A34" s="22"/>
      <c r="B34" s="94"/>
      <c r="C34" s="94"/>
      <c r="D34" s="94"/>
      <c r="E34" s="94"/>
      <c r="F34" s="94"/>
      <c r="G34" s="94"/>
      <c r="H34" s="49"/>
      <c r="I34" s="100">
        <f>(C34-B34)+((E34-D34)*325851)+((G34-F34)*H34)</f>
        <v>0</v>
      </c>
      <c r="J34" s="285"/>
    </row>
    <row r="35" spans="1:10" ht="13.5" thickBot="1">
      <c r="A35" s="23"/>
      <c r="B35" s="95"/>
      <c r="C35" s="95"/>
      <c r="D35" s="95"/>
      <c r="E35" s="95"/>
      <c r="F35" s="95"/>
      <c r="G35" s="95"/>
      <c r="H35" s="50"/>
      <c r="I35" s="101">
        <f>(C35-B35)+((E35-D35)*325851)+((G35-F35)*H35)</f>
        <v>0</v>
      </c>
      <c r="J35" s="27">
        <f>SUM(I31:I35)</f>
        <v>0</v>
      </c>
    </row>
    <row r="36" spans="1:10" ht="12.75">
      <c r="A36" s="82"/>
      <c r="B36" s="82"/>
      <c r="C36" s="82"/>
      <c r="D36" s="82"/>
      <c r="E36" s="82"/>
      <c r="F36" s="82"/>
      <c r="G36" s="82"/>
      <c r="H36" s="82"/>
      <c r="I36" s="82"/>
      <c r="J36" s="82"/>
    </row>
    <row r="37" spans="1:10" ht="13.5" thickBot="1">
      <c r="A37" s="82"/>
      <c r="B37" s="82"/>
      <c r="C37" s="82"/>
      <c r="D37" s="82"/>
      <c r="E37" s="82"/>
      <c r="F37" s="82"/>
      <c r="G37" s="82"/>
      <c r="H37" s="82"/>
      <c r="I37" s="82"/>
      <c r="J37" s="82"/>
    </row>
    <row r="38" spans="1:10" ht="16.5" thickBot="1">
      <c r="A38" s="277" t="s">
        <v>53</v>
      </c>
      <c r="B38" s="278"/>
      <c r="C38" s="278"/>
      <c r="D38" s="278"/>
      <c r="E38" s="278"/>
      <c r="F38" s="278"/>
      <c r="G38" s="278"/>
      <c r="H38" s="278"/>
      <c r="I38" s="279"/>
      <c r="J38" s="82"/>
    </row>
    <row r="39" spans="1:10" ht="12.75">
      <c r="A39" s="280" t="s">
        <v>64</v>
      </c>
      <c r="B39" s="282" t="s">
        <v>372</v>
      </c>
      <c r="C39" s="283"/>
      <c r="D39" s="274" t="s">
        <v>272</v>
      </c>
      <c r="E39" s="275"/>
      <c r="F39" s="282" t="s">
        <v>371</v>
      </c>
      <c r="G39" s="288"/>
      <c r="H39" s="283"/>
      <c r="I39" s="280" t="s">
        <v>49</v>
      </c>
      <c r="J39" s="82"/>
    </row>
    <row r="40" spans="1:10" ht="13.5" thickBot="1">
      <c r="A40" s="281"/>
      <c r="B40" s="24" t="s">
        <v>46</v>
      </c>
      <c r="C40" s="25" t="s">
        <v>47</v>
      </c>
      <c r="D40" s="24" t="s">
        <v>46</v>
      </c>
      <c r="E40" s="25" t="s">
        <v>47</v>
      </c>
      <c r="F40" s="24" t="s">
        <v>46</v>
      </c>
      <c r="G40" s="26" t="s">
        <v>47</v>
      </c>
      <c r="H40" s="25" t="s">
        <v>48</v>
      </c>
      <c r="I40" s="281"/>
      <c r="J40" s="82"/>
    </row>
    <row r="41" spans="1:10" ht="12.75">
      <c r="A41" s="21"/>
      <c r="B41" s="200"/>
      <c r="C41" s="200"/>
      <c r="D41" s="200"/>
      <c r="E41" s="200"/>
      <c r="F41" s="200"/>
      <c r="G41" s="200"/>
      <c r="H41" s="48"/>
      <c r="I41" s="99">
        <f>(C41-B41)+((E41-D41)*325851)+((G41-F41)*H41)</f>
        <v>0</v>
      </c>
      <c r="J41" s="82"/>
    </row>
    <row r="42" spans="1:10" ht="13.5" thickBot="1">
      <c r="A42" s="22"/>
      <c r="B42" s="94"/>
      <c r="C42" s="94"/>
      <c r="D42" s="94"/>
      <c r="E42" s="94"/>
      <c r="F42" s="94"/>
      <c r="G42" s="94"/>
      <c r="H42" s="49"/>
      <c r="I42" s="100">
        <f>(C42-B42)+((E42-D42)*325851)+((G42-F42)*H42)</f>
        <v>0</v>
      </c>
      <c r="J42" s="82"/>
    </row>
    <row r="43" spans="1:10" ht="12.75">
      <c r="A43" s="22"/>
      <c r="B43" s="94"/>
      <c r="C43" s="94"/>
      <c r="D43" s="94"/>
      <c r="E43" s="94"/>
      <c r="F43" s="94"/>
      <c r="G43" s="94"/>
      <c r="H43" s="49"/>
      <c r="I43" s="100">
        <f>(C43-B43)+((E43-D43)*325851)+((G43-F43)*H43)</f>
        <v>0</v>
      </c>
      <c r="J43" s="284" t="s">
        <v>129</v>
      </c>
    </row>
    <row r="44" spans="1:10" ht="12.75">
      <c r="A44" s="22"/>
      <c r="B44" s="94"/>
      <c r="C44" s="94"/>
      <c r="D44" s="94"/>
      <c r="E44" s="94"/>
      <c r="F44" s="94"/>
      <c r="G44" s="94"/>
      <c r="H44" s="49"/>
      <c r="I44" s="100">
        <f>(C44-B44)+((E44-D44)*325851)+((G44-F44)*H44)</f>
        <v>0</v>
      </c>
      <c r="J44" s="285"/>
    </row>
    <row r="45" spans="1:10" ht="13.5" thickBot="1">
      <c r="A45" s="23"/>
      <c r="B45" s="95"/>
      <c r="C45" s="95"/>
      <c r="D45" s="95"/>
      <c r="E45" s="95"/>
      <c r="F45" s="95"/>
      <c r="G45" s="95"/>
      <c r="H45" s="50"/>
      <c r="I45" s="101">
        <f>(C45-B45)+((E45-D45)*325851)+((G45-F45)*H45)</f>
        <v>0</v>
      </c>
      <c r="J45" s="27">
        <f>SUM(I41:I45)</f>
        <v>0</v>
      </c>
    </row>
    <row r="46" spans="1:10" ht="12.75">
      <c r="A46" s="82"/>
      <c r="B46" s="82"/>
      <c r="C46" s="82"/>
      <c r="D46" s="82"/>
      <c r="E46" s="82"/>
      <c r="F46" s="82"/>
      <c r="G46" s="82"/>
      <c r="H46" s="82"/>
      <c r="I46" s="82"/>
      <c r="J46" s="82"/>
    </row>
    <row r="47" spans="1:10" ht="13.5" thickBot="1">
      <c r="A47" s="82"/>
      <c r="B47" s="82"/>
      <c r="C47" s="82"/>
      <c r="D47" s="82"/>
      <c r="E47" s="82"/>
      <c r="F47" s="82"/>
      <c r="G47" s="82"/>
      <c r="H47" s="82"/>
      <c r="I47" s="82"/>
      <c r="J47" s="82"/>
    </row>
    <row r="48" spans="1:10" ht="16.5" thickBot="1">
      <c r="A48" s="277" t="s">
        <v>54</v>
      </c>
      <c r="B48" s="278"/>
      <c r="C48" s="278"/>
      <c r="D48" s="278"/>
      <c r="E48" s="278"/>
      <c r="F48" s="278"/>
      <c r="G48" s="278"/>
      <c r="H48" s="278"/>
      <c r="I48" s="279"/>
      <c r="J48" s="82"/>
    </row>
    <row r="49" spans="1:10" ht="12.75">
      <c r="A49" s="280" t="s">
        <v>64</v>
      </c>
      <c r="B49" s="282" t="s">
        <v>372</v>
      </c>
      <c r="C49" s="283"/>
      <c r="D49" s="274" t="s">
        <v>272</v>
      </c>
      <c r="E49" s="275"/>
      <c r="F49" s="282" t="s">
        <v>371</v>
      </c>
      <c r="G49" s="288"/>
      <c r="H49" s="283"/>
      <c r="I49" s="280" t="s">
        <v>49</v>
      </c>
      <c r="J49" s="82"/>
    </row>
    <row r="50" spans="1:10" ht="13.5" thickBot="1">
      <c r="A50" s="281"/>
      <c r="B50" s="24" t="s">
        <v>46</v>
      </c>
      <c r="C50" s="25" t="s">
        <v>47</v>
      </c>
      <c r="D50" s="24" t="s">
        <v>46</v>
      </c>
      <c r="E50" s="25" t="s">
        <v>47</v>
      </c>
      <c r="F50" s="24" t="s">
        <v>46</v>
      </c>
      <c r="G50" s="26" t="s">
        <v>47</v>
      </c>
      <c r="H50" s="25" t="s">
        <v>48</v>
      </c>
      <c r="I50" s="281"/>
      <c r="J50" s="82"/>
    </row>
    <row r="51" spans="1:10" ht="12.75">
      <c r="A51" s="21"/>
      <c r="B51" s="200"/>
      <c r="C51" s="200"/>
      <c r="D51" s="200"/>
      <c r="E51" s="200"/>
      <c r="F51" s="200"/>
      <c r="G51" s="200"/>
      <c r="H51" s="48"/>
      <c r="I51" s="99">
        <f>(C51-B51)+((E51-D51)*325851)+((G51-F51)*H51)</f>
        <v>0</v>
      </c>
      <c r="J51" s="82"/>
    </row>
    <row r="52" spans="1:10" ht="13.5" thickBot="1">
      <c r="A52" s="22"/>
      <c r="B52" s="94"/>
      <c r="C52" s="94"/>
      <c r="D52" s="94"/>
      <c r="E52" s="94"/>
      <c r="F52" s="94"/>
      <c r="G52" s="94"/>
      <c r="H52" s="49"/>
      <c r="I52" s="100">
        <f>(C52-B52)+((E52-D52)*325851)+((G52-F52)*H52)</f>
        <v>0</v>
      </c>
      <c r="J52" s="82"/>
    </row>
    <row r="53" spans="1:10" ht="12.75">
      <c r="A53" s="22"/>
      <c r="B53" s="94"/>
      <c r="C53" s="94"/>
      <c r="D53" s="94"/>
      <c r="E53" s="94"/>
      <c r="F53" s="94"/>
      <c r="G53" s="94"/>
      <c r="H53" s="49"/>
      <c r="I53" s="100">
        <f>(C53-B53)+((E53-D53)*325851)+((G53-F53)*H53)</f>
        <v>0</v>
      </c>
      <c r="J53" s="284" t="s">
        <v>130</v>
      </c>
    </row>
    <row r="54" spans="1:10" ht="12.75">
      <c r="A54" s="22"/>
      <c r="B54" s="94"/>
      <c r="C54" s="94"/>
      <c r="D54" s="94"/>
      <c r="E54" s="94"/>
      <c r="F54" s="94"/>
      <c r="G54" s="94"/>
      <c r="H54" s="49"/>
      <c r="I54" s="100">
        <f>(C54-B54)+((E54-D54)*325851)+((G54-F54)*H54)</f>
        <v>0</v>
      </c>
      <c r="J54" s="285"/>
    </row>
    <row r="55" spans="1:10" ht="13.5" thickBot="1">
      <c r="A55" s="23"/>
      <c r="B55" s="95"/>
      <c r="C55" s="95"/>
      <c r="D55" s="95"/>
      <c r="E55" s="95"/>
      <c r="F55" s="95"/>
      <c r="G55" s="95"/>
      <c r="H55" s="50"/>
      <c r="I55" s="101">
        <f>(C55-B55)+((E55-D55)*325851)+((G55-F55)*H55)</f>
        <v>0</v>
      </c>
      <c r="J55" s="27">
        <f>SUM(I51:I55)</f>
        <v>0</v>
      </c>
    </row>
    <row r="56" spans="1:10" ht="12.75">
      <c r="A56" s="82"/>
      <c r="B56" s="82"/>
      <c r="C56" s="82"/>
      <c r="D56" s="82"/>
      <c r="E56" s="82"/>
      <c r="F56" s="82"/>
      <c r="G56" s="82"/>
      <c r="H56" s="82"/>
      <c r="I56" s="82"/>
      <c r="J56" s="82"/>
    </row>
    <row r="57" spans="1:10" ht="13.5" thickBot="1">
      <c r="A57" s="82"/>
      <c r="B57" s="82"/>
      <c r="C57" s="82"/>
      <c r="D57" s="82"/>
      <c r="E57" s="82"/>
      <c r="F57" s="82"/>
      <c r="G57" s="82"/>
      <c r="H57" s="82"/>
      <c r="I57" s="82"/>
      <c r="J57" s="82"/>
    </row>
    <row r="58" spans="1:10" ht="16.5" thickBot="1">
      <c r="A58" s="277" t="s">
        <v>55</v>
      </c>
      <c r="B58" s="278"/>
      <c r="C58" s="278"/>
      <c r="D58" s="278"/>
      <c r="E58" s="278"/>
      <c r="F58" s="278"/>
      <c r="G58" s="278"/>
      <c r="H58" s="278"/>
      <c r="I58" s="279"/>
      <c r="J58" s="82"/>
    </row>
    <row r="59" spans="1:10" ht="12.75">
      <c r="A59" s="280" t="s">
        <v>64</v>
      </c>
      <c r="B59" s="282" t="s">
        <v>372</v>
      </c>
      <c r="C59" s="283"/>
      <c r="D59" s="274" t="s">
        <v>272</v>
      </c>
      <c r="E59" s="275"/>
      <c r="F59" s="282" t="s">
        <v>371</v>
      </c>
      <c r="G59" s="288"/>
      <c r="H59" s="283"/>
      <c r="I59" s="280" t="s">
        <v>49</v>
      </c>
      <c r="J59" s="82"/>
    </row>
    <row r="60" spans="1:10" ht="13.5" thickBot="1">
      <c r="A60" s="281"/>
      <c r="B60" s="24" t="s">
        <v>46</v>
      </c>
      <c r="C60" s="25" t="s">
        <v>47</v>
      </c>
      <c r="D60" s="24" t="s">
        <v>46</v>
      </c>
      <c r="E60" s="25" t="s">
        <v>47</v>
      </c>
      <c r="F60" s="24" t="s">
        <v>46</v>
      </c>
      <c r="G60" s="26" t="s">
        <v>47</v>
      </c>
      <c r="H60" s="25" t="s">
        <v>48</v>
      </c>
      <c r="I60" s="281"/>
      <c r="J60" s="82"/>
    </row>
    <row r="61" spans="1:10" ht="12.75">
      <c r="A61" s="21"/>
      <c r="B61" s="200"/>
      <c r="C61" s="200"/>
      <c r="D61" s="200"/>
      <c r="E61" s="200"/>
      <c r="F61" s="200"/>
      <c r="G61" s="200"/>
      <c r="H61" s="48"/>
      <c r="I61" s="99">
        <f>(C61-B61)+((E61-D61)*325851)+((G61-F61)*H61)</f>
        <v>0</v>
      </c>
      <c r="J61" s="82"/>
    </row>
    <row r="62" spans="1:10" ht="13.5" thickBot="1">
      <c r="A62" s="22"/>
      <c r="B62" s="94"/>
      <c r="C62" s="94"/>
      <c r="D62" s="94"/>
      <c r="E62" s="94"/>
      <c r="F62" s="94"/>
      <c r="G62" s="94"/>
      <c r="H62" s="49"/>
      <c r="I62" s="100">
        <f>(C62-B62)+((E62-D62)*325851)+((G62-F62)*H62)</f>
        <v>0</v>
      </c>
      <c r="J62" s="82"/>
    </row>
    <row r="63" spans="1:10" ht="12.75">
      <c r="A63" s="22"/>
      <c r="B63" s="94"/>
      <c r="C63" s="94"/>
      <c r="D63" s="94"/>
      <c r="E63" s="94"/>
      <c r="F63" s="94"/>
      <c r="G63" s="94"/>
      <c r="H63" s="49"/>
      <c r="I63" s="100">
        <f>(C63-B63)+((E63-D63)*325851)+((G63-F63)*H63)</f>
        <v>0</v>
      </c>
      <c r="J63" s="284" t="s">
        <v>131</v>
      </c>
    </row>
    <row r="64" spans="1:10" ht="12.75">
      <c r="A64" s="22"/>
      <c r="B64" s="94"/>
      <c r="C64" s="94"/>
      <c r="D64" s="94"/>
      <c r="E64" s="94"/>
      <c r="F64" s="94"/>
      <c r="G64" s="94"/>
      <c r="H64" s="49"/>
      <c r="I64" s="100">
        <f>(C64-B64)+((E64-D64)*325851)+((G64-F64)*H64)</f>
        <v>0</v>
      </c>
      <c r="J64" s="285"/>
    </row>
    <row r="65" spans="1:10" ht="13.5" thickBot="1">
      <c r="A65" s="23"/>
      <c r="B65" s="95"/>
      <c r="C65" s="95"/>
      <c r="D65" s="95"/>
      <c r="E65" s="95"/>
      <c r="F65" s="95"/>
      <c r="G65" s="95"/>
      <c r="H65" s="50"/>
      <c r="I65" s="101">
        <f>(C65-B65)+((E65-D65)*325851)+((G65-F65)*H65)</f>
        <v>0</v>
      </c>
      <c r="J65" s="27">
        <f>SUM(I61:I65)</f>
        <v>0</v>
      </c>
    </row>
    <row r="66" spans="1:10" ht="12.75">
      <c r="A66" s="82"/>
      <c r="B66" s="82"/>
      <c r="C66" s="82"/>
      <c r="D66" s="82"/>
      <c r="E66" s="82"/>
      <c r="F66" s="82"/>
      <c r="G66" s="82"/>
      <c r="H66" s="82"/>
      <c r="I66" s="82"/>
      <c r="J66" s="82"/>
    </row>
    <row r="67" spans="1:10" ht="13.5" thickBot="1">
      <c r="A67" s="82"/>
      <c r="B67" s="82"/>
      <c r="C67" s="82"/>
      <c r="D67" s="82"/>
      <c r="E67" s="82"/>
      <c r="F67" s="82"/>
      <c r="G67" s="82"/>
      <c r="H67" s="82"/>
      <c r="I67" s="82"/>
      <c r="J67" s="82"/>
    </row>
    <row r="68" spans="1:10" ht="16.5" thickBot="1">
      <c r="A68" s="277" t="s">
        <v>56</v>
      </c>
      <c r="B68" s="278"/>
      <c r="C68" s="278"/>
      <c r="D68" s="278"/>
      <c r="E68" s="278"/>
      <c r="F68" s="278"/>
      <c r="G68" s="278"/>
      <c r="H68" s="278"/>
      <c r="I68" s="279"/>
      <c r="J68" s="82"/>
    </row>
    <row r="69" spans="1:10" ht="12.75">
      <c r="A69" s="280" t="s">
        <v>64</v>
      </c>
      <c r="B69" s="282" t="s">
        <v>372</v>
      </c>
      <c r="C69" s="283"/>
      <c r="D69" s="274" t="s">
        <v>272</v>
      </c>
      <c r="E69" s="275"/>
      <c r="F69" s="282" t="s">
        <v>371</v>
      </c>
      <c r="G69" s="288"/>
      <c r="H69" s="283"/>
      <c r="I69" s="280" t="s">
        <v>49</v>
      </c>
      <c r="J69" s="82"/>
    </row>
    <row r="70" spans="1:10" ht="13.5" thickBot="1">
      <c r="A70" s="281"/>
      <c r="B70" s="24" t="s">
        <v>46</v>
      </c>
      <c r="C70" s="25" t="s">
        <v>47</v>
      </c>
      <c r="D70" s="24" t="s">
        <v>46</v>
      </c>
      <c r="E70" s="25" t="s">
        <v>47</v>
      </c>
      <c r="F70" s="24" t="s">
        <v>46</v>
      </c>
      <c r="G70" s="26" t="s">
        <v>47</v>
      </c>
      <c r="H70" s="25" t="s">
        <v>48</v>
      </c>
      <c r="I70" s="281"/>
      <c r="J70" s="82"/>
    </row>
    <row r="71" spans="1:10" ht="12.75">
      <c r="A71" s="21"/>
      <c r="B71" s="200"/>
      <c r="C71" s="200"/>
      <c r="D71" s="200"/>
      <c r="E71" s="200"/>
      <c r="F71" s="200"/>
      <c r="G71" s="200"/>
      <c r="H71" s="48"/>
      <c r="I71" s="99">
        <f>(C71-B71)+((E71-D71)*325851)+((G71-F71)*H71)</f>
        <v>0</v>
      </c>
      <c r="J71" s="82"/>
    </row>
    <row r="72" spans="1:10" ht="13.5" thickBot="1">
      <c r="A72" s="22"/>
      <c r="B72" s="94"/>
      <c r="C72" s="94"/>
      <c r="D72" s="94"/>
      <c r="E72" s="94"/>
      <c r="F72" s="94"/>
      <c r="G72" s="94"/>
      <c r="H72" s="49"/>
      <c r="I72" s="100">
        <f>(C72-B72)+((E72-D72)*325851)+((G72-F72)*H72)</f>
        <v>0</v>
      </c>
      <c r="J72" s="82"/>
    </row>
    <row r="73" spans="1:10" ht="12.75">
      <c r="A73" s="22"/>
      <c r="B73" s="94"/>
      <c r="C73" s="94"/>
      <c r="D73" s="94"/>
      <c r="E73" s="94"/>
      <c r="F73" s="94"/>
      <c r="G73" s="94"/>
      <c r="H73" s="49"/>
      <c r="I73" s="100">
        <f>(C73-B73)+((E73-D73)*325851)+((G73-F73)*H73)</f>
        <v>0</v>
      </c>
      <c r="J73" s="284" t="s">
        <v>132</v>
      </c>
    </row>
    <row r="74" spans="1:10" ht="12.75">
      <c r="A74" s="22"/>
      <c r="B74" s="94"/>
      <c r="C74" s="94"/>
      <c r="D74" s="94"/>
      <c r="E74" s="94"/>
      <c r="F74" s="94"/>
      <c r="G74" s="94"/>
      <c r="H74" s="49"/>
      <c r="I74" s="100">
        <f>(C74-B74)+((E74-D74)*325851)+((G74-F74)*H74)</f>
        <v>0</v>
      </c>
      <c r="J74" s="285"/>
    </row>
    <row r="75" spans="1:10" ht="13.5" thickBot="1">
      <c r="A75" s="23"/>
      <c r="B75" s="95"/>
      <c r="C75" s="95"/>
      <c r="D75" s="95"/>
      <c r="E75" s="95"/>
      <c r="F75" s="95"/>
      <c r="G75" s="95"/>
      <c r="H75" s="50"/>
      <c r="I75" s="101">
        <f>(C75-B75)+((E75-D75)*325851)+((G75-F75)*H75)</f>
        <v>0</v>
      </c>
      <c r="J75" s="27">
        <f>SUM(I71:I75)</f>
        <v>0</v>
      </c>
    </row>
    <row r="76" spans="1:10" ht="12.75">
      <c r="A76" s="82"/>
      <c r="B76" s="82"/>
      <c r="C76" s="82"/>
      <c r="D76" s="82"/>
      <c r="E76" s="82"/>
      <c r="F76" s="82"/>
      <c r="G76" s="82"/>
      <c r="H76" s="82"/>
      <c r="I76" s="82"/>
      <c r="J76" s="82"/>
    </row>
    <row r="77" spans="1:10" ht="13.5" thickBot="1">
      <c r="A77" s="82"/>
      <c r="B77" s="82"/>
      <c r="C77" s="82"/>
      <c r="D77" s="82"/>
      <c r="E77" s="82"/>
      <c r="F77" s="82"/>
      <c r="G77" s="82"/>
      <c r="H77" s="82"/>
      <c r="I77" s="82"/>
      <c r="J77" s="82"/>
    </row>
    <row r="78" spans="1:10" ht="16.5" thickBot="1">
      <c r="A78" s="277" t="s">
        <v>57</v>
      </c>
      <c r="B78" s="278"/>
      <c r="C78" s="278"/>
      <c r="D78" s="278"/>
      <c r="E78" s="278"/>
      <c r="F78" s="278"/>
      <c r="G78" s="278"/>
      <c r="H78" s="278"/>
      <c r="I78" s="279"/>
      <c r="J78" s="82"/>
    </row>
    <row r="79" spans="1:10" ht="12.75">
      <c r="A79" s="280" t="s">
        <v>64</v>
      </c>
      <c r="B79" s="282" t="s">
        <v>372</v>
      </c>
      <c r="C79" s="283"/>
      <c r="D79" s="274" t="s">
        <v>272</v>
      </c>
      <c r="E79" s="275"/>
      <c r="F79" s="282" t="s">
        <v>371</v>
      </c>
      <c r="G79" s="288"/>
      <c r="H79" s="283"/>
      <c r="I79" s="280" t="s">
        <v>49</v>
      </c>
      <c r="J79" s="82"/>
    </row>
    <row r="80" spans="1:10" ht="13.5" thickBot="1">
      <c r="A80" s="281"/>
      <c r="B80" s="24" t="s">
        <v>46</v>
      </c>
      <c r="C80" s="25" t="s">
        <v>47</v>
      </c>
      <c r="D80" s="24" t="s">
        <v>46</v>
      </c>
      <c r="E80" s="25" t="s">
        <v>47</v>
      </c>
      <c r="F80" s="24" t="s">
        <v>46</v>
      </c>
      <c r="G80" s="26" t="s">
        <v>47</v>
      </c>
      <c r="H80" s="25" t="s">
        <v>48</v>
      </c>
      <c r="I80" s="281"/>
      <c r="J80" s="82"/>
    </row>
    <row r="81" spans="1:10" ht="12.75">
      <c r="A81" s="21"/>
      <c r="B81" s="200"/>
      <c r="C81" s="200"/>
      <c r="D81" s="200"/>
      <c r="E81" s="200"/>
      <c r="F81" s="200"/>
      <c r="G81" s="200"/>
      <c r="H81" s="48"/>
      <c r="I81" s="99">
        <f>(C81-B81)+((E81-D81)*325851)+((G81-F81)*H81)</f>
        <v>0</v>
      </c>
      <c r="J81" s="82"/>
    </row>
    <row r="82" spans="1:10" ht="13.5" thickBot="1">
      <c r="A82" s="22"/>
      <c r="B82" s="94"/>
      <c r="C82" s="94"/>
      <c r="D82" s="94"/>
      <c r="E82" s="94"/>
      <c r="F82" s="94"/>
      <c r="G82" s="94"/>
      <c r="H82" s="49"/>
      <c r="I82" s="100">
        <f>(C82-B82)+((E82-D82)*325851)+((G82-F82)*H82)</f>
        <v>0</v>
      </c>
      <c r="J82" s="82"/>
    </row>
    <row r="83" spans="1:10" ht="12.75">
      <c r="A83" s="22"/>
      <c r="B83" s="94"/>
      <c r="C83" s="94"/>
      <c r="D83" s="94"/>
      <c r="E83" s="94"/>
      <c r="F83" s="94"/>
      <c r="G83" s="94"/>
      <c r="H83" s="49"/>
      <c r="I83" s="100">
        <f>(C83-B83)+((E83-D83)*325851)+((G83-F83)*H83)</f>
        <v>0</v>
      </c>
      <c r="J83" s="284" t="s">
        <v>133</v>
      </c>
    </row>
    <row r="84" spans="1:10" ht="12.75">
      <c r="A84" s="22"/>
      <c r="B84" s="94"/>
      <c r="C84" s="94"/>
      <c r="D84" s="94"/>
      <c r="E84" s="94"/>
      <c r="F84" s="94"/>
      <c r="G84" s="94"/>
      <c r="H84" s="49"/>
      <c r="I84" s="100">
        <f>(C84-B84)+((E84-D84)*325851)+((G84-F84)*H84)</f>
        <v>0</v>
      </c>
      <c r="J84" s="285"/>
    </row>
    <row r="85" spans="1:10" ht="13.5" thickBot="1">
      <c r="A85" s="23"/>
      <c r="B85" s="95"/>
      <c r="C85" s="95"/>
      <c r="D85" s="95"/>
      <c r="E85" s="95"/>
      <c r="F85" s="95"/>
      <c r="G85" s="95"/>
      <c r="H85" s="50"/>
      <c r="I85" s="101">
        <f>(C85-B85)+((E85-D85)*325851)+((G85-F85)*H85)</f>
        <v>0</v>
      </c>
      <c r="J85" s="27">
        <f>SUM(I81:I85)</f>
        <v>0</v>
      </c>
    </row>
    <row r="86" spans="1:10" ht="12.75">
      <c r="A86" s="82"/>
      <c r="B86" s="82"/>
      <c r="C86" s="82"/>
      <c r="D86" s="82"/>
      <c r="E86" s="82"/>
      <c r="F86" s="82"/>
      <c r="G86" s="82"/>
      <c r="H86" s="82"/>
      <c r="I86" s="82"/>
      <c r="J86" s="82"/>
    </row>
    <row r="87" spans="1:10" ht="13.5" thickBot="1">
      <c r="A87" s="82"/>
      <c r="B87" s="82"/>
      <c r="C87" s="82"/>
      <c r="D87" s="82"/>
      <c r="E87" s="82"/>
      <c r="F87" s="82"/>
      <c r="G87" s="82"/>
      <c r="H87" s="82"/>
      <c r="I87" s="82"/>
      <c r="J87" s="82"/>
    </row>
    <row r="88" spans="1:10" ht="16.5" thickBot="1">
      <c r="A88" s="277" t="s">
        <v>58</v>
      </c>
      <c r="B88" s="278"/>
      <c r="C88" s="278"/>
      <c r="D88" s="278"/>
      <c r="E88" s="278"/>
      <c r="F88" s="278"/>
      <c r="G88" s="278"/>
      <c r="H88" s="278"/>
      <c r="I88" s="279"/>
      <c r="J88" s="82"/>
    </row>
    <row r="89" spans="1:10" ht="12.75">
      <c r="A89" s="280" t="s">
        <v>64</v>
      </c>
      <c r="B89" s="282" t="s">
        <v>372</v>
      </c>
      <c r="C89" s="283"/>
      <c r="D89" s="274" t="s">
        <v>272</v>
      </c>
      <c r="E89" s="275"/>
      <c r="F89" s="282" t="s">
        <v>371</v>
      </c>
      <c r="G89" s="288"/>
      <c r="H89" s="283"/>
      <c r="I89" s="280" t="s">
        <v>49</v>
      </c>
      <c r="J89" s="82"/>
    </row>
    <row r="90" spans="1:10" ht="13.5" thickBot="1">
      <c r="A90" s="281"/>
      <c r="B90" s="24" t="s">
        <v>46</v>
      </c>
      <c r="C90" s="25" t="s">
        <v>47</v>
      </c>
      <c r="D90" s="24" t="s">
        <v>46</v>
      </c>
      <c r="E90" s="25" t="s">
        <v>47</v>
      </c>
      <c r="F90" s="24" t="s">
        <v>46</v>
      </c>
      <c r="G90" s="26" t="s">
        <v>47</v>
      </c>
      <c r="H90" s="25" t="s">
        <v>48</v>
      </c>
      <c r="I90" s="281"/>
      <c r="J90" s="82"/>
    </row>
    <row r="91" spans="1:10" ht="12.75">
      <c r="A91" s="21"/>
      <c r="B91" s="200"/>
      <c r="C91" s="200"/>
      <c r="D91" s="200"/>
      <c r="E91" s="200"/>
      <c r="F91" s="200"/>
      <c r="G91" s="200"/>
      <c r="H91" s="48"/>
      <c r="I91" s="99">
        <f>(C91-B91)+((E91-D91)*325851)+((G91-F91)*H91)</f>
        <v>0</v>
      </c>
      <c r="J91" s="82"/>
    </row>
    <row r="92" spans="1:10" ht="13.5" thickBot="1">
      <c r="A92" s="22"/>
      <c r="B92" s="94"/>
      <c r="C92" s="94"/>
      <c r="D92" s="94"/>
      <c r="E92" s="94"/>
      <c r="F92" s="94"/>
      <c r="G92" s="94"/>
      <c r="H92" s="49"/>
      <c r="I92" s="100">
        <f>(C92-B92)+((E92-D92)*325851)+((G92-F92)*H92)</f>
        <v>0</v>
      </c>
      <c r="J92" s="82"/>
    </row>
    <row r="93" spans="1:10" ht="12.75">
      <c r="A93" s="22"/>
      <c r="B93" s="94"/>
      <c r="C93" s="94"/>
      <c r="D93" s="94"/>
      <c r="E93" s="94"/>
      <c r="F93" s="94"/>
      <c r="G93" s="94"/>
      <c r="H93" s="49"/>
      <c r="I93" s="100">
        <f>(C93-B93)+((E93-D93)*325851)+((G93-F93)*H93)</f>
        <v>0</v>
      </c>
      <c r="J93" s="284" t="s">
        <v>134</v>
      </c>
    </row>
    <row r="94" spans="1:10" ht="12.75">
      <c r="A94" s="22"/>
      <c r="B94" s="94"/>
      <c r="C94" s="94"/>
      <c r="D94" s="94"/>
      <c r="E94" s="94"/>
      <c r="F94" s="94"/>
      <c r="G94" s="94"/>
      <c r="H94" s="49"/>
      <c r="I94" s="100">
        <f>(C94-B94)+((E94-D94)*325851)+((G94-F94)*H94)</f>
        <v>0</v>
      </c>
      <c r="J94" s="285"/>
    </row>
    <row r="95" spans="1:10" ht="13.5" thickBot="1">
      <c r="A95" s="23"/>
      <c r="B95" s="95"/>
      <c r="C95" s="95"/>
      <c r="D95" s="95"/>
      <c r="E95" s="95"/>
      <c r="F95" s="95"/>
      <c r="G95" s="95"/>
      <c r="H95" s="50"/>
      <c r="I95" s="101">
        <f>(C95-B95)+((E95-D95)*325851)+((G95-F95)*H95)</f>
        <v>0</v>
      </c>
      <c r="J95" s="27">
        <f>SUM(I91:I95)</f>
        <v>0</v>
      </c>
    </row>
    <row r="96" spans="1:10" ht="12.75">
      <c r="A96" s="82"/>
      <c r="B96" s="82"/>
      <c r="C96" s="82"/>
      <c r="D96" s="82"/>
      <c r="E96" s="82"/>
      <c r="F96" s="82"/>
      <c r="G96" s="82"/>
      <c r="H96" s="82"/>
      <c r="I96" s="82"/>
      <c r="J96" s="82"/>
    </row>
    <row r="97" spans="1:10" ht="13.5" thickBot="1">
      <c r="A97" s="82"/>
      <c r="B97" s="82"/>
      <c r="C97" s="82"/>
      <c r="D97" s="82"/>
      <c r="E97" s="82"/>
      <c r="F97" s="82"/>
      <c r="G97" s="82"/>
      <c r="H97" s="82"/>
      <c r="I97" s="82"/>
      <c r="J97" s="82"/>
    </row>
    <row r="98" spans="1:10" ht="16.5" thickBot="1">
      <c r="A98" s="277" t="s">
        <v>59</v>
      </c>
      <c r="B98" s="278"/>
      <c r="C98" s="278"/>
      <c r="D98" s="278"/>
      <c r="E98" s="278"/>
      <c r="F98" s="278"/>
      <c r="G98" s="278"/>
      <c r="H98" s="278"/>
      <c r="I98" s="279"/>
      <c r="J98" s="82"/>
    </row>
    <row r="99" spans="1:10" ht="12.75">
      <c r="A99" s="280" t="s">
        <v>64</v>
      </c>
      <c r="B99" s="282" t="s">
        <v>372</v>
      </c>
      <c r="C99" s="283"/>
      <c r="D99" s="274" t="s">
        <v>272</v>
      </c>
      <c r="E99" s="275"/>
      <c r="F99" s="282" t="s">
        <v>371</v>
      </c>
      <c r="G99" s="288"/>
      <c r="H99" s="283"/>
      <c r="I99" s="280" t="s">
        <v>49</v>
      </c>
      <c r="J99" s="82"/>
    </row>
    <row r="100" spans="1:10" ht="13.5" thickBot="1">
      <c r="A100" s="281"/>
      <c r="B100" s="24" t="s">
        <v>46</v>
      </c>
      <c r="C100" s="25" t="s">
        <v>47</v>
      </c>
      <c r="D100" s="24" t="s">
        <v>46</v>
      </c>
      <c r="E100" s="25" t="s">
        <v>47</v>
      </c>
      <c r="F100" s="24" t="s">
        <v>46</v>
      </c>
      <c r="G100" s="26" t="s">
        <v>47</v>
      </c>
      <c r="H100" s="25" t="s">
        <v>48</v>
      </c>
      <c r="I100" s="281"/>
      <c r="J100" s="82"/>
    </row>
    <row r="101" spans="1:10" ht="12.75">
      <c r="A101" s="21"/>
      <c r="B101" s="200"/>
      <c r="C101" s="200"/>
      <c r="D101" s="200"/>
      <c r="E101" s="200"/>
      <c r="F101" s="200"/>
      <c r="G101" s="200"/>
      <c r="H101" s="48"/>
      <c r="I101" s="99">
        <f>(C101-B101)+((E101-D101)*325851)+((G101-F101)*H101)</f>
        <v>0</v>
      </c>
      <c r="J101" s="82"/>
    </row>
    <row r="102" spans="1:10" ht="13.5" thickBot="1">
      <c r="A102" s="22"/>
      <c r="B102" s="94"/>
      <c r="C102" s="94"/>
      <c r="D102" s="94"/>
      <c r="E102" s="94"/>
      <c r="F102" s="94"/>
      <c r="G102" s="94"/>
      <c r="H102" s="49"/>
      <c r="I102" s="100">
        <f>(C102-B102)+((E102-D102)*325851)+((G102-F102)*H102)</f>
        <v>0</v>
      </c>
      <c r="J102" s="82"/>
    </row>
    <row r="103" spans="1:10" ht="12.75">
      <c r="A103" s="22"/>
      <c r="B103" s="94"/>
      <c r="C103" s="94"/>
      <c r="D103" s="94"/>
      <c r="E103" s="94"/>
      <c r="F103" s="94"/>
      <c r="G103" s="94"/>
      <c r="H103" s="49"/>
      <c r="I103" s="100">
        <f>(C103-B103)+((E103-D103)*325851)+((G103-F103)*H103)</f>
        <v>0</v>
      </c>
      <c r="J103" s="284" t="s">
        <v>135</v>
      </c>
    </row>
    <row r="104" spans="1:10" ht="12.75">
      <c r="A104" s="22"/>
      <c r="B104" s="94"/>
      <c r="C104" s="94"/>
      <c r="D104" s="94"/>
      <c r="E104" s="94"/>
      <c r="F104" s="94"/>
      <c r="G104" s="94"/>
      <c r="H104" s="49"/>
      <c r="I104" s="100">
        <f>(C104-B104)+((E104-D104)*325851)+((G104-F104)*H104)</f>
        <v>0</v>
      </c>
      <c r="J104" s="285"/>
    </row>
    <row r="105" spans="1:10" ht="13.5" thickBot="1">
      <c r="A105" s="23"/>
      <c r="B105" s="95"/>
      <c r="C105" s="95"/>
      <c r="D105" s="95"/>
      <c r="E105" s="95"/>
      <c r="F105" s="95"/>
      <c r="G105" s="95"/>
      <c r="H105" s="50"/>
      <c r="I105" s="101">
        <f>(C105-B105)+((E105-D105)*325851)+((G105-F105)*H105)</f>
        <v>0</v>
      </c>
      <c r="J105" s="27">
        <f>SUM(I101:I105)</f>
        <v>0</v>
      </c>
    </row>
    <row r="106" spans="1:10" ht="12.75">
      <c r="A106" s="82"/>
      <c r="B106" s="82"/>
      <c r="C106" s="82"/>
      <c r="D106" s="82"/>
      <c r="E106" s="82"/>
      <c r="F106" s="82"/>
      <c r="G106" s="82"/>
      <c r="H106" s="82"/>
      <c r="I106" s="82"/>
      <c r="J106" s="82"/>
    </row>
    <row r="107" spans="1:10" ht="13.5" thickBot="1">
      <c r="A107" s="82"/>
      <c r="B107" s="82"/>
      <c r="C107" s="82"/>
      <c r="D107" s="82"/>
      <c r="E107" s="82"/>
      <c r="F107" s="82"/>
      <c r="G107" s="82"/>
      <c r="H107" s="82"/>
      <c r="I107" s="82"/>
      <c r="J107" s="82"/>
    </row>
    <row r="108" spans="1:10" ht="16.5" thickBot="1">
      <c r="A108" s="277" t="s">
        <v>60</v>
      </c>
      <c r="B108" s="278"/>
      <c r="C108" s="278"/>
      <c r="D108" s="278"/>
      <c r="E108" s="278"/>
      <c r="F108" s="278"/>
      <c r="G108" s="278"/>
      <c r="H108" s="278"/>
      <c r="I108" s="279"/>
      <c r="J108" s="82"/>
    </row>
    <row r="109" spans="1:10" ht="12.75">
      <c r="A109" s="280" t="s">
        <v>64</v>
      </c>
      <c r="B109" s="282" t="s">
        <v>372</v>
      </c>
      <c r="C109" s="283"/>
      <c r="D109" s="274" t="s">
        <v>272</v>
      </c>
      <c r="E109" s="275"/>
      <c r="F109" s="282" t="s">
        <v>371</v>
      </c>
      <c r="G109" s="288"/>
      <c r="H109" s="283"/>
      <c r="I109" s="280" t="s">
        <v>49</v>
      </c>
      <c r="J109" s="82"/>
    </row>
    <row r="110" spans="1:10" ht="13.5" thickBot="1">
      <c r="A110" s="281"/>
      <c r="B110" s="24" t="s">
        <v>46</v>
      </c>
      <c r="C110" s="25" t="s">
        <v>47</v>
      </c>
      <c r="D110" s="24" t="s">
        <v>46</v>
      </c>
      <c r="E110" s="25" t="s">
        <v>47</v>
      </c>
      <c r="F110" s="24" t="s">
        <v>46</v>
      </c>
      <c r="G110" s="26" t="s">
        <v>47</v>
      </c>
      <c r="H110" s="25" t="s">
        <v>48</v>
      </c>
      <c r="I110" s="281"/>
      <c r="J110" s="82"/>
    </row>
    <row r="111" spans="1:10" ht="12.75">
      <c r="A111" s="21"/>
      <c r="B111" s="200"/>
      <c r="C111" s="200"/>
      <c r="D111" s="200"/>
      <c r="E111" s="200"/>
      <c r="F111" s="200"/>
      <c r="G111" s="200"/>
      <c r="H111" s="48"/>
      <c r="I111" s="99">
        <f>(C111-B111)+((E111-D111)*325851)+((G111-F111)*H111)</f>
        <v>0</v>
      </c>
      <c r="J111" s="82"/>
    </row>
    <row r="112" spans="1:10" ht="13.5" thickBot="1">
      <c r="A112" s="22"/>
      <c r="B112" s="94"/>
      <c r="C112" s="94"/>
      <c r="D112" s="94"/>
      <c r="E112" s="94"/>
      <c r="F112" s="94"/>
      <c r="G112" s="94"/>
      <c r="H112" s="49"/>
      <c r="I112" s="100">
        <f>(C112-B112)+((E112-D112)*325851)+((G112-F112)*H112)</f>
        <v>0</v>
      </c>
      <c r="J112" s="82"/>
    </row>
    <row r="113" spans="1:10" ht="12.75">
      <c r="A113" s="22"/>
      <c r="B113" s="94"/>
      <c r="C113" s="94"/>
      <c r="D113" s="94"/>
      <c r="E113" s="94"/>
      <c r="F113" s="94"/>
      <c r="G113" s="94"/>
      <c r="H113" s="49"/>
      <c r="I113" s="100">
        <f>(C113-B113)+((E113-D113)*325851)+((G113-F113)*H113)</f>
        <v>0</v>
      </c>
      <c r="J113" s="284" t="s">
        <v>136</v>
      </c>
    </row>
    <row r="114" spans="1:10" ht="12.75">
      <c r="A114" s="22"/>
      <c r="B114" s="94"/>
      <c r="C114" s="94"/>
      <c r="D114" s="94"/>
      <c r="E114" s="94"/>
      <c r="F114" s="94"/>
      <c r="G114" s="94"/>
      <c r="H114" s="49"/>
      <c r="I114" s="100">
        <f>(C114-B114)+((E114-D114)*325851)+((G114-F114)*H114)</f>
        <v>0</v>
      </c>
      <c r="J114" s="285"/>
    </row>
    <row r="115" spans="1:10" ht="13.5" thickBot="1">
      <c r="A115" s="23"/>
      <c r="B115" s="95"/>
      <c r="C115" s="95"/>
      <c r="D115" s="95"/>
      <c r="E115" s="95"/>
      <c r="F115" s="95"/>
      <c r="G115" s="95"/>
      <c r="H115" s="50"/>
      <c r="I115" s="101">
        <f>(C115-B115)+((E115-D115)*325851)+((G115-F115)*H115)</f>
        <v>0</v>
      </c>
      <c r="J115" s="27">
        <f>SUM(I111:I115)</f>
        <v>0</v>
      </c>
    </row>
    <row r="116" spans="1:10" ht="12.75">
      <c r="A116" s="82"/>
      <c r="B116" s="82"/>
      <c r="C116" s="82"/>
      <c r="D116" s="82"/>
      <c r="E116" s="82"/>
      <c r="F116" s="82"/>
      <c r="G116" s="82"/>
      <c r="H116" s="82"/>
      <c r="I116" s="82"/>
      <c r="J116" s="82"/>
    </row>
    <row r="117" spans="1:10" ht="13.5" thickBot="1">
      <c r="A117" s="82"/>
      <c r="B117" s="82"/>
      <c r="C117" s="82"/>
      <c r="D117" s="82"/>
      <c r="E117" s="82"/>
      <c r="F117" s="82"/>
      <c r="G117" s="82"/>
      <c r="H117" s="82"/>
      <c r="I117" s="82"/>
      <c r="J117" s="82"/>
    </row>
    <row r="118" spans="1:10" ht="16.5" thickBot="1">
      <c r="A118" s="277" t="s">
        <v>61</v>
      </c>
      <c r="B118" s="278"/>
      <c r="C118" s="278"/>
      <c r="D118" s="278"/>
      <c r="E118" s="278"/>
      <c r="F118" s="278"/>
      <c r="G118" s="278"/>
      <c r="H118" s="278"/>
      <c r="I118" s="279"/>
      <c r="J118" s="82"/>
    </row>
    <row r="119" spans="1:10" ht="12.75">
      <c r="A119" s="280" t="s">
        <v>64</v>
      </c>
      <c r="B119" s="282" t="s">
        <v>372</v>
      </c>
      <c r="C119" s="283"/>
      <c r="D119" s="274" t="s">
        <v>272</v>
      </c>
      <c r="E119" s="275"/>
      <c r="F119" s="282" t="s">
        <v>371</v>
      </c>
      <c r="G119" s="288"/>
      <c r="H119" s="283"/>
      <c r="I119" s="280" t="s">
        <v>49</v>
      </c>
      <c r="J119" s="82"/>
    </row>
    <row r="120" spans="1:10" ht="13.5" thickBot="1">
      <c r="A120" s="281"/>
      <c r="B120" s="24" t="s">
        <v>46</v>
      </c>
      <c r="C120" s="25" t="s">
        <v>47</v>
      </c>
      <c r="D120" s="24" t="s">
        <v>46</v>
      </c>
      <c r="E120" s="25" t="s">
        <v>47</v>
      </c>
      <c r="F120" s="24" t="s">
        <v>46</v>
      </c>
      <c r="G120" s="26" t="s">
        <v>47</v>
      </c>
      <c r="H120" s="25" t="s">
        <v>48</v>
      </c>
      <c r="I120" s="281"/>
      <c r="J120" s="82"/>
    </row>
    <row r="121" spans="1:10" ht="12.75">
      <c r="A121" s="21"/>
      <c r="B121" s="200"/>
      <c r="C121" s="200"/>
      <c r="D121" s="200"/>
      <c r="E121" s="200"/>
      <c r="F121" s="200"/>
      <c r="G121" s="200"/>
      <c r="H121" s="48"/>
      <c r="I121" s="99">
        <f>(C121-B121)+((E121-D121)*325851)+((G121-F121)*H121)</f>
        <v>0</v>
      </c>
      <c r="J121" s="82"/>
    </row>
    <row r="122" spans="1:10" ht="13.5" thickBot="1">
      <c r="A122" s="22"/>
      <c r="B122" s="94"/>
      <c r="C122" s="94"/>
      <c r="D122" s="94"/>
      <c r="E122" s="94"/>
      <c r="F122" s="94"/>
      <c r="G122" s="94"/>
      <c r="H122" s="49"/>
      <c r="I122" s="100">
        <f>(C122-B122)+((E122-D122)*325851)+((G122-F122)*H122)</f>
        <v>0</v>
      </c>
      <c r="J122" s="82"/>
    </row>
    <row r="123" spans="1:10" ht="12.75">
      <c r="A123" s="22"/>
      <c r="B123" s="94"/>
      <c r="C123" s="94"/>
      <c r="D123" s="94"/>
      <c r="E123" s="94"/>
      <c r="F123" s="94"/>
      <c r="G123" s="94"/>
      <c r="H123" s="49"/>
      <c r="I123" s="100">
        <f>(C123-B123)+((E123-D123)*325851)+((G123-F123)*H123)</f>
        <v>0</v>
      </c>
      <c r="J123" s="284" t="s">
        <v>137</v>
      </c>
    </row>
    <row r="124" spans="1:10" ht="12.75">
      <c r="A124" s="22"/>
      <c r="B124" s="94"/>
      <c r="C124" s="94"/>
      <c r="D124" s="94"/>
      <c r="E124" s="94"/>
      <c r="F124" s="94"/>
      <c r="G124" s="94"/>
      <c r="H124" s="49"/>
      <c r="I124" s="100">
        <f>(C124-B124)+((E124-D124)*325851)+((G124-F124)*H124)</f>
        <v>0</v>
      </c>
      <c r="J124" s="285"/>
    </row>
    <row r="125" spans="1:10" ht="13.5" thickBot="1">
      <c r="A125" s="23"/>
      <c r="B125" s="95"/>
      <c r="C125" s="95"/>
      <c r="D125" s="95"/>
      <c r="E125" s="95"/>
      <c r="F125" s="95"/>
      <c r="G125" s="95"/>
      <c r="H125" s="50"/>
      <c r="I125" s="101">
        <f>(C125-B125)+((E125-D125)*325851)+((G125-F125)*H125)</f>
        <v>0</v>
      </c>
      <c r="J125" s="27">
        <f>SUM(I121:I125)</f>
        <v>0</v>
      </c>
    </row>
    <row r="126" spans="1:10" ht="12.75">
      <c r="A126" s="82"/>
      <c r="B126" s="82"/>
      <c r="C126" s="82"/>
      <c r="D126" s="82"/>
      <c r="E126" s="82"/>
      <c r="F126" s="82"/>
      <c r="G126" s="82"/>
      <c r="H126" s="82"/>
      <c r="I126" s="82"/>
      <c r="J126" s="82"/>
    </row>
    <row r="128" ht="12.75"/>
    <row r="129" ht="12.75"/>
    <row r="130" ht="12.75"/>
    <row r="131" ht="12.75"/>
    <row r="132" ht="12.75"/>
    <row r="133" ht="12.75"/>
    <row r="134" ht="12.75"/>
    <row r="135" ht="12.75"/>
    <row r="136" ht="12.75"/>
  </sheetData>
  <sheetProtection password="C75C" sheet="1" objects="1" scenarios="1" formatColumns="0"/>
  <mergeCells count="88">
    <mergeCell ref="A1:J1"/>
    <mergeCell ref="J13:J14"/>
    <mergeCell ref="D9:E9"/>
    <mergeCell ref="H3:I3"/>
    <mergeCell ref="E3:G3"/>
    <mergeCell ref="F19:H19"/>
    <mergeCell ref="J23:J24"/>
    <mergeCell ref="F29:H29"/>
    <mergeCell ref="J33:J34"/>
    <mergeCell ref="F39:H39"/>
    <mergeCell ref="J43:J44"/>
    <mergeCell ref="F49:H49"/>
    <mergeCell ref="I9:I10"/>
    <mergeCell ref="A48:I48"/>
    <mergeCell ref="A49:A50"/>
    <mergeCell ref="B49:C49"/>
    <mergeCell ref="I49:I50"/>
    <mergeCell ref="I29:I30"/>
    <mergeCell ref="A38:I38"/>
    <mergeCell ref="J53:J54"/>
    <mergeCell ref="F59:H59"/>
    <mergeCell ref="J63:J64"/>
    <mergeCell ref="A118:I118"/>
    <mergeCell ref="A108:I108"/>
    <mergeCell ref="A109:A110"/>
    <mergeCell ref="B109:C109"/>
    <mergeCell ref="I109:I110"/>
    <mergeCell ref="F109:H109"/>
    <mergeCell ref="A98:I98"/>
    <mergeCell ref="A119:A120"/>
    <mergeCell ref="B119:C119"/>
    <mergeCell ref="I119:I120"/>
    <mergeCell ref="F119:H119"/>
    <mergeCell ref="A99:A100"/>
    <mergeCell ref="B99:C99"/>
    <mergeCell ref="I99:I100"/>
    <mergeCell ref="F99:H99"/>
    <mergeCell ref="D99:E99"/>
    <mergeCell ref="A88:I88"/>
    <mergeCell ref="A89:A90"/>
    <mergeCell ref="B89:C89"/>
    <mergeCell ref="I89:I90"/>
    <mergeCell ref="F89:H89"/>
    <mergeCell ref="D89:E89"/>
    <mergeCell ref="A78:I78"/>
    <mergeCell ref="A79:A80"/>
    <mergeCell ref="B79:C79"/>
    <mergeCell ref="I79:I80"/>
    <mergeCell ref="F79:H79"/>
    <mergeCell ref="D79:E79"/>
    <mergeCell ref="I59:I60"/>
    <mergeCell ref="D59:E59"/>
    <mergeCell ref="A68:I68"/>
    <mergeCell ref="A69:A70"/>
    <mergeCell ref="B69:C69"/>
    <mergeCell ref="I69:I70"/>
    <mergeCell ref="F69:H69"/>
    <mergeCell ref="D69:E69"/>
    <mergeCell ref="J103:J104"/>
    <mergeCell ref="J73:J74"/>
    <mergeCell ref="I19:I20"/>
    <mergeCell ref="A28:I28"/>
    <mergeCell ref="J83:J84"/>
    <mergeCell ref="A39:A40"/>
    <mergeCell ref="B39:C39"/>
    <mergeCell ref="I39:I40"/>
    <mergeCell ref="A29:A30"/>
    <mergeCell ref="B29:C29"/>
    <mergeCell ref="J123:J124"/>
    <mergeCell ref="J113:J114"/>
    <mergeCell ref="B9:C9"/>
    <mergeCell ref="A8:I8"/>
    <mergeCell ref="A9:A10"/>
    <mergeCell ref="A18:I18"/>
    <mergeCell ref="F9:H9"/>
    <mergeCell ref="J93:J94"/>
    <mergeCell ref="A19:A20"/>
    <mergeCell ref="B19:C19"/>
    <mergeCell ref="D109:E109"/>
    <mergeCell ref="D119:E119"/>
    <mergeCell ref="F5:G5"/>
    <mergeCell ref="D19:E19"/>
    <mergeCell ref="D29:E29"/>
    <mergeCell ref="D39:E39"/>
    <mergeCell ref="D49:E49"/>
    <mergeCell ref="A58:I58"/>
    <mergeCell ref="A59:A60"/>
    <mergeCell ref="B59:C59"/>
  </mergeCells>
  <dataValidations count="8">
    <dataValidation allowBlank="1" showInputMessage="1" showErrorMessage="1" promptTitle="Date of Discharge" prompt="Enter the date that discharge occurs from the lagoon to the field (example - 6/30/02). " sqref="A11:A15 A21:A25 A31:A35 A41:A45 A51:A55 A61:A65 A71:A75 A81:A85 A91:A95 A101:A105 A111:A115 A121:A125"/>
    <dataValidation allowBlank="1" showInputMessage="1" showErrorMessage="1" promptTitle="Meter Reading - In Gallons" prompt="Enter meter readings ONLY in the category of units your meter uses (gallons, acre-ft, or hours).&#10;&#10;If your meter measures in &quot;gallons&quot; enter information in this category.&#10;&#10;Enter meter reading at start of irrigation." sqref="B11:B15 B21:B25 B31:B35 B41:B45 B51:B55 B61:B65 B71:B75 B81:B85 B91:B95 B101:B105 B111:B115 B121:B125"/>
    <dataValidation allowBlank="1" showInputMessage="1" showErrorMessage="1" promptTitle="Meter Reading - Acre-Ft" prompt="Enter meter readings ONLY in the category of units your meter uses (gallons, acre-ft, or hours).&#10;&#10;If your meter measures in &quot;Acre-feet&quot; use this catergory to enter information.&#10;&#10;Enter meter reading at start of irrigation." sqref="D11:D15 D21:D25 D31:D35 D41:D45 D51:D55 D61:D65 D71:D75 D81:D85 D91:D95 D101:D105 D111:D115 D121:D125"/>
    <dataValidation allowBlank="1" showInputMessage="1" showErrorMessage="1" promptTitle="Meter Reading - Hour Meter" prompt="If your meter measures in &quot;hours,&quot; use this category.  Must provide a calibration in gallons/hr.&#10;&#10;Enter the meter reading at start of irrigation.&#10;&#10;Enter meter readings ONLY in the category of units your meter uses (gallons, acre-ft, or hours).&#10;&#10;" sqref="F11:F15 F21:F25 F31:F35 F41:F45 F51:F55 F61:F65 F71:F75 F81:F85 F91:F95 F101:F105 F111:F115 F121:F125"/>
    <dataValidation allowBlank="1" showInputMessage="1" showErrorMessage="1" promptTitle="Meter Reading - In Gallons" prompt="If your meter measures in &quot;gallons&quot; enter information in this category.&#10;&#10;Enter meter reading at end of irrigation." sqref="C11:C15 C21:C25 C31:C35 C41:C45 C51:C55 C61:C65 C71:C75 C81:C85 C91:C95 C101:C105 C111:C115 C121:C125"/>
    <dataValidation allowBlank="1" showInputMessage="1" showErrorMessage="1" promptTitle="Meter Reading - Acre-Ft" prompt="If your meter measures in &quot;Acre-feet&quot; use this catergory to enter information.&#10;&#10;Enter meter reading at end of irrigation." sqref="E11:E15 E21:E25 E31:E35 E41:E45 E51:E55 E61:E65 E71:E75 E81:E85 E91:E95 E101:E105 E111:E115 E121:E125"/>
    <dataValidation allowBlank="1" showInputMessage="1" showErrorMessage="1" promptTitle="Meter Reading - Hour Meter" prompt="If your meter measures in &quot;hours,&quot; enter information in this catergory.  Must provide a calibration in gallons/hr.&#10;&#10;Enter the meter reading at end of irrigation." sqref="G11:G15 G21:G25 G31:G35 G41:G45 G51:G55 G61:G65 G71:G75 G81:G85 G91:G95 G101:G105 G111:G115 G121:G125"/>
    <dataValidation allowBlank="1" showInputMessage="1" showErrorMessage="1" promptTitle="Meter Reading - Hour Meter" prompt="If you meter measures in &quot;hours,&quot; enter hour meter calibration (must be in gallons/hr)." sqref="H11:H15 H21:H25 H31:H35 H41:H45 H51:H55 H61:H65 H71:H75 H81:H85 H91:H95 H101:H105 H111:H115 H121:H125"/>
  </dataValidations>
  <printOptions horizontalCentered="1" verticalCentered="1"/>
  <pageMargins left="0.5" right="0.5" top="0.75" bottom="0.75" header="0.5" footer="0.5"/>
  <pageSetup horizontalDpi="600" verticalDpi="600" orientation="landscape" r:id="rId1"/>
  <headerFooter alignWithMargins="0">
    <oddFooter>&amp;L&amp;"Times New Roman,Regular"&amp;8NMED, Ground Water Quality Bureau&amp;R&amp;"Times New Roman,Regular"&amp;8Form Last Updated: October 3, 2007</oddFooter>
  </headerFooter>
  <rowBreaks count="3" manualBreakCount="3">
    <brk id="36" max="9" man="1"/>
    <brk id="66" max="9" man="1"/>
    <brk id="96" max="9" man="1"/>
  </rowBreaks>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showZeros="0" zoomScale="90" zoomScaleNormal="90" workbookViewId="0" topLeftCell="A1">
      <selection activeCell="I18" sqref="I18:J18"/>
    </sheetView>
  </sheetViews>
  <sheetFormatPr defaultColWidth="9.140625" defaultRowHeight="12.75"/>
  <cols>
    <col min="1" max="1" width="9.00390625" style="29" customWidth="1"/>
    <col min="2" max="2" width="8.421875" style="29" customWidth="1"/>
    <col min="3" max="3" width="10.8515625" style="29" customWidth="1"/>
    <col min="4" max="4" width="4.28125" style="29" customWidth="1"/>
    <col min="5" max="9" width="8.421875" style="29" customWidth="1"/>
    <col min="10" max="10" width="9.57421875" style="29" customWidth="1"/>
    <col min="11" max="14" width="8.421875" style="29" customWidth="1"/>
    <col min="15" max="16384" width="9.140625" style="29" customWidth="1"/>
  </cols>
  <sheetData>
    <row r="1" spans="1:16" ht="24.75" customHeight="1">
      <c r="A1" s="122"/>
      <c r="B1" s="343" t="s">
        <v>0</v>
      </c>
      <c r="C1" s="343"/>
      <c r="D1" s="343"/>
      <c r="E1" s="343"/>
      <c r="F1" s="343"/>
      <c r="G1" s="343"/>
      <c r="H1" s="343"/>
      <c r="I1" s="64"/>
      <c r="J1" s="344" t="s">
        <v>30</v>
      </c>
      <c r="K1" s="344"/>
      <c r="L1" s="344"/>
      <c r="M1" s="344"/>
      <c r="N1" s="344"/>
      <c r="O1" s="344"/>
      <c r="P1" s="344"/>
    </row>
    <row r="2" spans="1:16" ht="24.75" customHeight="1" thickBot="1">
      <c r="A2" s="123"/>
      <c r="B2" s="345" t="s">
        <v>1</v>
      </c>
      <c r="C2" s="345"/>
      <c r="D2" s="345"/>
      <c r="E2" s="345"/>
      <c r="F2" s="345"/>
      <c r="G2" s="124"/>
      <c r="H2" s="124"/>
      <c r="I2" s="124"/>
      <c r="J2" s="124"/>
      <c r="K2" s="124"/>
      <c r="L2" s="124"/>
      <c r="M2" s="346" t="s">
        <v>437</v>
      </c>
      <c r="N2" s="346"/>
      <c r="O2" s="346"/>
      <c r="P2" s="346"/>
    </row>
    <row r="3" spans="1:16" ht="15" customHeight="1">
      <c r="A3" s="62"/>
      <c r="B3" s="63"/>
      <c r="C3" s="63"/>
      <c r="D3" s="63"/>
      <c r="E3" s="63"/>
      <c r="F3" s="63"/>
      <c r="G3" s="64"/>
      <c r="H3" s="64"/>
      <c r="I3" s="64"/>
      <c r="J3" s="64"/>
      <c r="K3" s="64"/>
      <c r="L3" s="64"/>
      <c r="M3" s="65"/>
      <c r="N3" s="65"/>
      <c r="O3" s="65"/>
      <c r="P3" s="65"/>
    </row>
    <row r="4" spans="1:16" ht="19.5" customHeight="1">
      <c r="A4" s="66" t="s">
        <v>26</v>
      </c>
      <c r="B4" s="347">
        <f>+'Input Info.'!E10</f>
        <v>0</v>
      </c>
      <c r="C4" s="348"/>
      <c r="D4" s="67"/>
      <c r="E4" s="67"/>
      <c r="F4" s="67"/>
      <c r="G4" s="68"/>
      <c r="H4" s="68"/>
      <c r="I4" s="349" t="s">
        <v>27</v>
      </c>
      <c r="J4" s="349"/>
      <c r="K4" s="348">
        <f>+'Input Info.'!B10</f>
        <v>0</v>
      </c>
      <c r="L4" s="348"/>
      <c r="M4" s="348"/>
      <c r="N4" s="348"/>
      <c r="O4" s="69"/>
      <c r="P4" s="69"/>
    </row>
    <row r="5" spans="1:16" ht="30" customHeight="1">
      <c r="A5" s="66" t="s">
        <v>141</v>
      </c>
      <c r="B5" s="347">
        <f>+'Input Info.'!H10</f>
        <v>0</v>
      </c>
      <c r="C5" s="348"/>
      <c r="D5" s="70"/>
      <c r="E5" s="71" t="s">
        <v>18</v>
      </c>
      <c r="F5" s="350">
        <f>+'Input Info.'!I10</f>
        <v>0</v>
      </c>
      <c r="G5" s="350"/>
      <c r="H5" s="70"/>
      <c r="I5" s="351" t="s">
        <v>19</v>
      </c>
      <c r="J5" s="351"/>
      <c r="K5" s="351"/>
      <c r="L5" s="341">
        <f>+'Input Info.'!F10</f>
        <v>0</v>
      </c>
      <c r="M5" s="341"/>
      <c r="N5" s="66" t="s">
        <v>20</v>
      </c>
      <c r="O5" s="341">
        <f>+'Input Info.'!G10</f>
        <v>0</v>
      </c>
      <c r="P5" s="341"/>
    </row>
    <row r="6" spans="1:16" ht="19.5" customHeight="1">
      <c r="A6" s="73" t="s">
        <v>84</v>
      </c>
      <c r="B6" s="342">
        <f>+'Input Info.'!A18</f>
        <v>0</v>
      </c>
      <c r="C6" s="342"/>
      <c r="D6" s="70"/>
      <c r="E6" s="73" t="s">
        <v>17</v>
      </c>
      <c r="F6" s="74">
        <f>IF(ISBLANK('Input Info.'!F18),'Input Info.'!H18,'Input Info.'!F18)</f>
        <v>0</v>
      </c>
      <c r="G6" s="75">
        <f>IF(ISBLANK('Input Info.'!F18),(IF(ISBLANK('Input Info.'!H18),0,"T/ac")),"bu/ac")</f>
        <v>0</v>
      </c>
      <c r="H6" s="70"/>
      <c r="I6" s="70"/>
      <c r="J6" s="70"/>
      <c r="K6" s="70"/>
      <c r="L6" s="70"/>
      <c r="M6" s="70"/>
      <c r="N6" s="70"/>
      <c r="O6" s="70"/>
      <c r="P6" s="73"/>
    </row>
    <row r="7" spans="1:16" ht="19.5" customHeight="1">
      <c r="A7" s="73" t="s">
        <v>85</v>
      </c>
      <c r="B7" s="342">
        <f>+'Input Info.'!A19</f>
        <v>0</v>
      </c>
      <c r="C7" s="342"/>
      <c r="D7" s="70"/>
      <c r="E7" s="73" t="s">
        <v>17</v>
      </c>
      <c r="F7" s="74">
        <f>IF(ISBLANK('Input Info.'!F19),'Input Info.'!H19,'Input Info.'!F19)</f>
        <v>0</v>
      </c>
      <c r="G7" s="75">
        <f>IF(ISBLANK('Input Info.'!F19),(IF(ISBLANK('Input Info.'!H19),0,"T/ac")),"bu/ac")</f>
        <v>0</v>
      </c>
      <c r="H7" s="70"/>
      <c r="I7" s="353" t="s">
        <v>83</v>
      </c>
      <c r="J7" s="353"/>
      <c r="K7" s="353"/>
      <c r="L7" s="353"/>
      <c r="M7" s="353"/>
      <c r="N7" s="77">
        <f>+'Input Info.'!M18</f>
        <v>0</v>
      </c>
      <c r="O7" s="78" t="s">
        <v>87</v>
      </c>
      <c r="P7" s="73"/>
    </row>
    <row r="8" spans="1:16" ht="19.5" customHeight="1">
      <c r="A8" s="73" t="s">
        <v>86</v>
      </c>
      <c r="B8" s="342">
        <f>+'Input Info.'!A20</f>
        <v>0</v>
      </c>
      <c r="C8" s="342"/>
      <c r="D8" s="70"/>
      <c r="E8" s="73" t="s">
        <v>17</v>
      </c>
      <c r="F8" s="74">
        <f>IF(ISBLANK('Input Info.'!F20),'Input Info.'!H20,'Input Info.'!F20)</f>
        <v>0</v>
      </c>
      <c r="G8" s="75">
        <f>IF(ISBLANK('Input Info.'!F20),(IF(ISBLANK('Input Info.'!H20),0,"T/ac")),"bu/ac")</f>
        <v>0</v>
      </c>
      <c r="H8" s="70"/>
      <c r="I8" s="76"/>
      <c r="J8" s="76"/>
      <c r="K8" s="76"/>
      <c r="L8" s="76"/>
      <c r="M8" s="79"/>
      <c r="N8" s="71"/>
      <c r="O8" s="71"/>
      <c r="P8" s="73"/>
    </row>
    <row r="9" spans="1:16" ht="16.5" customHeight="1">
      <c r="A9" s="72"/>
      <c r="B9" s="72"/>
      <c r="C9" s="72"/>
      <c r="D9" s="72"/>
      <c r="E9" s="72"/>
      <c r="F9" s="72"/>
      <c r="G9" s="72"/>
      <c r="H9" s="72"/>
      <c r="I9" s="72"/>
      <c r="J9" s="72"/>
      <c r="K9" s="70"/>
      <c r="L9" s="70"/>
      <c r="M9" s="70"/>
      <c r="N9" s="70"/>
      <c r="O9" s="70"/>
      <c r="P9" s="70"/>
    </row>
    <row r="10" spans="1:16" ht="23.25" thickBot="1">
      <c r="A10" s="354" t="s">
        <v>29</v>
      </c>
      <c r="B10" s="354"/>
      <c r="C10" s="354"/>
      <c r="D10" s="354"/>
      <c r="E10" s="354"/>
      <c r="F10" s="354"/>
      <c r="G10" s="354"/>
      <c r="H10" s="354"/>
      <c r="I10" s="354"/>
      <c r="J10" s="354"/>
      <c r="K10" s="354"/>
      <c r="L10" s="354"/>
      <c r="M10" s="354"/>
      <c r="N10" s="354"/>
      <c r="O10" s="354"/>
      <c r="P10" s="354"/>
    </row>
    <row r="11" spans="1:16" ht="12" customHeight="1">
      <c r="A11" s="335" t="s">
        <v>2</v>
      </c>
      <c r="B11" s="336"/>
      <c r="C11" s="336" t="s">
        <v>140</v>
      </c>
      <c r="D11" s="336"/>
      <c r="E11" s="329" t="s">
        <v>3</v>
      </c>
      <c r="F11" s="330"/>
      <c r="G11" s="329" t="s">
        <v>4</v>
      </c>
      <c r="H11" s="330"/>
      <c r="I11" s="329" t="s">
        <v>5</v>
      </c>
      <c r="J11" s="330"/>
      <c r="K11" s="329" t="s">
        <v>6</v>
      </c>
      <c r="L11" s="330"/>
      <c r="M11" s="329" t="s">
        <v>10</v>
      </c>
      <c r="N11" s="330"/>
      <c r="O11" s="329"/>
      <c r="P11" s="331"/>
    </row>
    <row r="12" spans="1:16" ht="29.25" customHeight="1">
      <c r="A12" s="337"/>
      <c r="B12" s="338"/>
      <c r="C12" s="338"/>
      <c r="D12" s="338"/>
      <c r="E12" s="332" t="s">
        <v>273</v>
      </c>
      <c r="F12" s="333"/>
      <c r="G12" s="327" t="s">
        <v>274</v>
      </c>
      <c r="H12" s="328"/>
      <c r="I12" s="327" t="s">
        <v>22</v>
      </c>
      <c r="J12" s="328"/>
      <c r="K12" s="327" t="s">
        <v>21</v>
      </c>
      <c r="L12" s="328"/>
      <c r="M12" s="327" t="s">
        <v>11</v>
      </c>
      <c r="N12" s="328"/>
      <c r="O12" s="327" t="s">
        <v>12</v>
      </c>
      <c r="P12" s="334"/>
    </row>
    <row r="13" spans="1:16" ht="12" customHeight="1">
      <c r="A13" s="337"/>
      <c r="B13" s="338"/>
      <c r="C13" s="338"/>
      <c r="D13" s="338"/>
      <c r="E13" s="332"/>
      <c r="F13" s="333"/>
      <c r="G13" s="327"/>
      <c r="H13" s="328"/>
      <c r="I13" s="327" t="s">
        <v>439</v>
      </c>
      <c r="J13" s="328"/>
      <c r="K13" s="327" t="s">
        <v>14</v>
      </c>
      <c r="L13" s="328"/>
      <c r="M13" s="327"/>
      <c r="N13" s="328"/>
      <c r="O13" s="327"/>
      <c r="P13" s="334"/>
    </row>
    <row r="14" spans="1:16" ht="12" customHeight="1" thickBot="1">
      <c r="A14" s="339"/>
      <c r="B14" s="340"/>
      <c r="C14" s="340"/>
      <c r="D14" s="340"/>
      <c r="E14" s="319" t="s">
        <v>88</v>
      </c>
      <c r="F14" s="320"/>
      <c r="G14" s="319" t="s">
        <v>7</v>
      </c>
      <c r="H14" s="320"/>
      <c r="I14" s="319" t="s">
        <v>89</v>
      </c>
      <c r="J14" s="320"/>
      <c r="K14" s="319" t="s">
        <v>8</v>
      </c>
      <c r="L14" s="320"/>
      <c r="M14" s="319" t="s">
        <v>9</v>
      </c>
      <c r="N14" s="320"/>
      <c r="O14" s="317" t="s">
        <v>15</v>
      </c>
      <c r="P14" s="318"/>
    </row>
    <row r="15" spans="1:16" ht="18" customHeight="1">
      <c r="A15" s="352" t="s">
        <v>31</v>
      </c>
      <c r="B15" s="322"/>
      <c r="C15" s="357"/>
      <c r="D15" s="357"/>
      <c r="E15" s="321">
        <f>+'Lagoon Discharge'!J15</f>
        <v>0</v>
      </c>
      <c r="F15" s="322"/>
      <c r="G15" s="323"/>
      <c r="H15" s="324"/>
      <c r="I15" s="325">
        <f aca="true" t="shared" si="0" ref="I15:I26">+G15*0.0000083452</f>
        <v>0</v>
      </c>
      <c r="J15" s="325"/>
      <c r="K15" s="296">
        <f aca="true" t="shared" si="1" ref="K15:K26">+E15*I15</f>
        <v>0</v>
      </c>
      <c r="L15" s="296"/>
      <c r="M15" s="296">
        <f>IF(ISERROR(K15/$F$5),,(K15/$F$5))</f>
        <v>0</v>
      </c>
      <c r="N15" s="296"/>
      <c r="O15" s="322">
        <f>+'Input Info.'!$J$10</f>
        <v>0</v>
      </c>
      <c r="P15" s="326"/>
    </row>
    <row r="16" spans="1:16" ht="18" customHeight="1">
      <c r="A16" s="355" t="s">
        <v>32</v>
      </c>
      <c r="B16" s="304"/>
      <c r="C16" s="315"/>
      <c r="D16" s="315"/>
      <c r="E16" s="316">
        <f>+'Lagoon Discharge'!J25</f>
        <v>0</v>
      </c>
      <c r="F16" s="304"/>
      <c r="G16" s="315"/>
      <c r="H16" s="315"/>
      <c r="I16" s="314">
        <f t="shared" si="0"/>
        <v>0</v>
      </c>
      <c r="J16" s="314"/>
      <c r="K16" s="295">
        <f t="shared" si="1"/>
        <v>0</v>
      </c>
      <c r="L16" s="295"/>
      <c r="M16" s="296">
        <f aca="true" t="shared" si="2" ref="M16:M26">IF(ISERROR(K16/$F$5),,(K16/$F$5))</f>
        <v>0</v>
      </c>
      <c r="N16" s="296"/>
      <c r="O16" s="304">
        <f>+'Input Info.'!$J$10</f>
        <v>0</v>
      </c>
      <c r="P16" s="305"/>
    </row>
    <row r="17" spans="1:16" ht="18" customHeight="1">
      <c r="A17" s="355" t="s">
        <v>33</v>
      </c>
      <c r="B17" s="304"/>
      <c r="C17" s="315"/>
      <c r="D17" s="315"/>
      <c r="E17" s="316">
        <f>+'Lagoon Discharge'!J35</f>
        <v>0</v>
      </c>
      <c r="F17" s="304"/>
      <c r="G17" s="315"/>
      <c r="H17" s="315"/>
      <c r="I17" s="314">
        <f t="shared" si="0"/>
        <v>0</v>
      </c>
      <c r="J17" s="314"/>
      <c r="K17" s="295">
        <f t="shared" si="1"/>
        <v>0</v>
      </c>
      <c r="L17" s="295"/>
      <c r="M17" s="296">
        <f t="shared" si="2"/>
        <v>0</v>
      </c>
      <c r="N17" s="296"/>
      <c r="O17" s="304">
        <f>+'Input Info.'!$J$10</f>
        <v>0</v>
      </c>
      <c r="P17" s="305"/>
    </row>
    <row r="18" spans="1:16" ht="18" customHeight="1">
      <c r="A18" s="355" t="s">
        <v>34</v>
      </c>
      <c r="B18" s="304"/>
      <c r="C18" s="315"/>
      <c r="D18" s="315"/>
      <c r="E18" s="316">
        <f>+'Lagoon Discharge'!J45</f>
        <v>0</v>
      </c>
      <c r="F18" s="304"/>
      <c r="G18" s="315"/>
      <c r="H18" s="315"/>
      <c r="I18" s="314">
        <f t="shared" si="0"/>
        <v>0</v>
      </c>
      <c r="J18" s="314"/>
      <c r="K18" s="295">
        <f t="shared" si="1"/>
        <v>0</v>
      </c>
      <c r="L18" s="295"/>
      <c r="M18" s="296">
        <f t="shared" si="2"/>
        <v>0</v>
      </c>
      <c r="N18" s="296"/>
      <c r="O18" s="304">
        <f>+'Input Info.'!$J$10</f>
        <v>0</v>
      </c>
      <c r="P18" s="305"/>
    </row>
    <row r="19" spans="1:16" ht="18" customHeight="1">
      <c r="A19" s="355" t="s">
        <v>35</v>
      </c>
      <c r="B19" s="304"/>
      <c r="C19" s="315"/>
      <c r="D19" s="315"/>
      <c r="E19" s="316">
        <f>+'Lagoon Discharge'!J55</f>
        <v>0</v>
      </c>
      <c r="F19" s="304"/>
      <c r="G19" s="315"/>
      <c r="H19" s="315"/>
      <c r="I19" s="314">
        <f t="shared" si="0"/>
        <v>0</v>
      </c>
      <c r="J19" s="314"/>
      <c r="K19" s="295">
        <f t="shared" si="1"/>
        <v>0</v>
      </c>
      <c r="L19" s="295"/>
      <c r="M19" s="296">
        <f t="shared" si="2"/>
        <v>0</v>
      </c>
      <c r="N19" s="296"/>
      <c r="O19" s="304">
        <f>+'Input Info.'!$J$10</f>
        <v>0</v>
      </c>
      <c r="P19" s="305"/>
    </row>
    <row r="20" spans="1:16" ht="18" customHeight="1">
      <c r="A20" s="355" t="s">
        <v>36</v>
      </c>
      <c r="B20" s="304"/>
      <c r="C20" s="315"/>
      <c r="D20" s="315"/>
      <c r="E20" s="311">
        <f>+'Lagoon Discharge'!J65</f>
        <v>0</v>
      </c>
      <c r="F20" s="312"/>
      <c r="G20" s="315"/>
      <c r="H20" s="315"/>
      <c r="I20" s="314">
        <f t="shared" si="0"/>
        <v>0</v>
      </c>
      <c r="J20" s="314"/>
      <c r="K20" s="295">
        <f t="shared" si="1"/>
        <v>0</v>
      </c>
      <c r="L20" s="295"/>
      <c r="M20" s="296">
        <f t="shared" si="2"/>
        <v>0</v>
      </c>
      <c r="N20" s="296"/>
      <c r="O20" s="304">
        <f>+'Input Info.'!$J$10</f>
        <v>0</v>
      </c>
      <c r="P20" s="305"/>
    </row>
    <row r="21" spans="1:16" ht="18" customHeight="1">
      <c r="A21" s="355" t="s">
        <v>37</v>
      </c>
      <c r="B21" s="304"/>
      <c r="C21" s="315"/>
      <c r="D21" s="315"/>
      <c r="E21" s="311">
        <f>+'Lagoon Discharge'!J75</f>
        <v>0</v>
      </c>
      <c r="F21" s="312"/>
      <c r="G21" s="313"/>
      <c r="H21" s="313"/>
      <c r="I21" s="314">
        <f t="shared" si="0"/>
        <v>0</v>
      </c>
      <c r="J21" s="314"/>
      <c r="K21" s="295">
        <f t="shared" si="1"/>
        <v>0</v>
      </c>
      <c r="L21" s="295"/>
      <c r="M21" s="296">
        <f t="shared" si="2"/>
        <v>0</v>
      </c>
      <c r="N21" s="296"/>
      <c r="O21" s="304">
        <f>+'Input Info.'!$J$10</f>
        <v>0</v>
      </c>
      <c r="P21" s="305"/>
    </row>
    <row r="22" spans="1:16" ht="18" customHeight="1">
      <c r="A22" s="355" t="s">
        <v>38</v>
      </c>
      <c r="B22" s="304"/>
      <c r="C22" s="315"/>
      <c r="D22" s="315"/>
      <c r="E22" s="311">
        <f>+'Lagoon Discharge'!J85</f>
        <v>0</v>
      </c>
      <c r="F22" s="312"/>
      <c r="G22" s="313"/>
      <c r="H22" s="313"/>
      <c r="I22" s="314">
        <f t="shared" si="0"/>
        <v>0</v>
      </c>
      <c r="J22" s="314"/>
      <c r="K22" s="295">
        <f t="shared" si="1"/>
        <v>0</v>
      </c>
      <c r="L22" s="295"/>
      <c r="M22" s="296">
        <f t="shared" si="2"/>
        <v>0</v>
      </c>
      <c r="N22" s="296"/>
      <c r="O22" s="304">
        <f>+'Input Info.'!$J$10</f>
        <v>0</v>
      </c>
      <c r="P22" s="305"/>
    </row>
    <row r="23" spans="1:16" ht="18" customHeight="1">
      <c r="A23" s="355" t="s">
        <v>39</v>
      </c>
      <c r="B23" s="304"/>
      <c r="C23" s="315"/>
      <c r="D23" s="315"/>
      <c r="E23" s="311">
        <f>+'Lagoon Discharge'!J95</f>
        <v>0</v>
      </c>
      <c r="F23" s="312"/>
      <c r="G23" s="313"/>
      <c r="H23" s="313"/>
      <c r="I23" s="314">
        <f t="shared" si="0"/>
        <v>0</v>
      </c>
      <c r="J23" s="314"/>
      <c r="K23" s="295">
        <f t="shared" si="1"/>
        <v>0</v>
      </c>
      <c r="L23" s="295"/>
      <c r="M23" s="296">
        <f t="shared" si="2"/>
        <v>0</v>
      </c>
      <c r="N23" s="296"/>
      <c r="O23" s="304">
        <f>+'Input Info.'!$J$10</f>
        <v>0</v>
      </c>
      <c r="P23" s="305"/>
    </row>
    <row r="24" spans="1:16" ht="18" customHeight="1">
      <c r="A24" s="355" t="s">
        <v>41</v>
      </c>
      <c r="B24" s="304"/>
      <c r="C24" s="315"/>
      <c r="D24" s="315"/>
      <c r="E24" s="311">
        <f>+'Lagoon Discharge'!J105</f>
        <v>0</v>
      </c>
      <c r="F24" s="312"/>
      <c r="G24" s="313"/>
      <c r="H24" s="313"/>
      <c r="I24" s="314">
        <f t="shared" si="0"/>
        <v>0</v>
      </c>
      <c r="J24" s="314"/>
      <c r="K24" s="295">
        <f t="shared" si="1"/>
        <v>0</v>
      </c>
      <c r="L24" s="295"/>
      <c r="M24" s="296">
        <f t="shared" si="2"/>
        <v>0</v>
      </c>
      <c r="N24" s="296"/>
      <c r="O24" s="304">
        <f>+'Input Info.'!$J$10</f>
        <v>0</v>
      </c>
      <c r="P24" s="305"/>
    </row>
    <row r="25" spans="1:16" ht="18" customHeight="1">
      <c r="A25" s="355" t="s">
        <v>40</v>
      </c>
      <c r="B25" s="304"/>
      <c r="C25" s="315"/>
      <c r="D25" s="315"/>
      <c r="E25" s="311">
        <f>+'Lagoon Discharge'!J115</f>
        <v>0</v>
      </c>
      <c r="F25" s="312"/>
      <c r="G25" s="313"/>
      <c r="H25" s="313"/>
      <c r="I25" s="314">
        <f t="shared" si="0"/>
        <v>0</v>
      </c>
      <c r="J25" s="314"/>
      <c r="K25" s="295">
        <f t="shared" si="1"/>
        <v>0</v>
      </c>
      <c r="L25" s="295"/>
      <c r="M25" s="296">
        <f t="shared" si="2"/>
        <v>0</v>
      </c>
      <c r="N25" s="296"/>
      <c r="O25" s="304">
        <f>+'Input Info.'!$J$10</f>
        <v>0</v>
      </c>
      <c r="P25" s="305"/>
    </row>
    <row r="26" spans="1:16" ht="18" customHeight="1" thickBot="1">
      <c r="A26" s="356" t="s">
        <v>42</v>
      </c>
      <c r="B26" s="307"/>
      <c r="C26" s="303"/>
      <c r="D26" s="303"/>
      <c r="E26" s="306">
        <f>+'Lagoon Discharge'!J125</f>
        <v>0</v>
      </c>
      <c r="F26" s="307"/>
      <c r="G26" s="303"/>
      <c r="H26" s="303"/>
      <c r="I26" s="308">
        <f t="shared" si="0"/>
        <v>0</v>
      </c>
      <c r="J26" s="308"/>
      <c r="K26" s="309">
        <f t="shared" si="1"/>
        <v>0</v>
      </c>
      <c r="L26" s="309"/>
      <c r="M26" s="309">
        <f t="shared" si="2"/>
        <v>0</v>
      </c>
      <c r="N26" s="309"/>
      <c r="O26" s="307">
        <f>+'Input Info.'!$J$10</f>
        <v>0</v>
      </c>
      <c r="P26" s="310"/>
    </row>
    <row r="27" spans="1:16" ht="18" customHeight="1">
      <c r="A27" s="70"/>
      <c r="B27" s="70"/>
      <c r="C27" s="70"/>
      <c r="D27" s="70"/>
      <c r="E27" s="70"/>
      <c r="F27" s="70"/>
      <c r="G27" s="70"/>
      <c r="H27" s="70"/>
      <c r="I27" s="72"/>
      <c r="J27" s="297" t="s">
        <v>138</v>
      </c>
      <c r="K27" s="297"/>
      <c r="L27" s="297"/>
      <c r="M27" s="299">
        <f>SUM(M15:N26)</f>
        <v>0</v>
      </c>
      <c r="N27" s="300"/>
      <c r="O27" s="72"/>
      <c r="P27" s="72"/>
    </row>
    <row r="28" spans="1:16" ht="18" customHeight="1" thickBot="1">
      <c r="A28" s="70"/>
      <c r="B28" s="70"/>
      <c r="C28" s="70"/>
      <c r="D28" s="70"/>
      <c r="E28" s="70"/>
      <c r="F28" s="70"/>
      <c r="G28" s="70"/>
      <c r="H28" s="70"/>
      <c r="I28" s="72"/>
      <c r="J28" s="298"/>
      <c r="K28" s="298"/>
      <c r="L28" s="298"/>
      <c r="M28" s="301"/>
      <c r="N28" s="302"/>
      <c r="O28" s="72"/>
      <c r="P28" s="72"/>
    </row>
    <row r="29" spans="1:16" ht="18" customHeight="1">
      <c r="A29" s="70"/>
      <c r="B29" s="64"/>
      <c r="C29" s="64"/>
      <c r="D29" s="64"/>
      <c r="E29" s="64"/>
      <c r="F29" s="64"/>
      <c r="G29" s="64"/>
      <c r="H29" s="64"/>
      <c r="I29" s="72"/>
      <c r="J29" s="72"/>
      <c r="K29" s="72"/>
      <c r="L29" s="80"/>
      <c r="M29" s="80"/>
      <c r="N29" s="80"/>
      <c r="O29" s="80"/>
      <c r="P29" s="72"/>
    </row>
    <row r="30" spans="1:16" ht="12.75">
      <c r="A30" s="61" t="s">
        <v>276</v>
      </c>
      <c r="B30" s="87" t="s">
        <v>275</v>
      </c>
      <c r="C30" s="87"/>
      <c r="D30" s="87"/>
      <c r="E30" s="87"/>
      <c r="F30" s="87"/>
      <c r="G30" s="87"/>
      <c r="H30" s="87"/>
      <c r="I30" s="8"/>
      <c r="J30" s="8"/>
      <c r="K30" s="8"/>
      <c r="L30" s="8"/>
      <c r="M30" s="8"/>
      <c r="N30" s="8"/>
      <c r="O30" s="8"/>
      <c r="P30" s="8"/>
    </row>
    <row r="31" spans="1:16" ht="18" customHeight="1">
      <c r="A31" s="61" t="s">
        <v>277</v>
      </c>
      <c r="B31" s="294" t="s">
        <v>197</v>
      </c>
      <c r="C31" s="294"/>
      <c r="D31" s="294"/>
      <c r="E31" s="294"/>
      <c r="F31" s="294"/>
      <c r="G31" s="294"/>
      <c r="H31" s="294"/>
      <c r="I31" s="294"/>
      <c r="J31" s="8"/>
      <c r="K31" s="8"/>
      <c r="L31" s="8"/>
      <c r="M31" s="8"/>
      <c r="N31" s="8"/>
      <c r="O31" s="8"/>
      <c r="P31" s="8"/>
    </row>
    <row r="32" spans="1:16" ht="18" customHeight="1">
      <c r="A32" s="8"/>
      <c r="B32" s="294"/>
      <c r="C32" s="294"/>
      <c r="D32" s="294"/>
      <c r="E32" s="294"/>
      <c r="F32" s="294"/>
      <c r="G32" s="294"/>
      <c r="H32" s="294"/>
      <c r="I32" s="294"/>
      <c r="J32" s="8"/>
      <c r="K32" s="8"/>
      <c r="L32" s="8"/>
      <c r="M32" s="8"/>
      <c r="N32" s="8"/>
      <c r="O32" s="8"/>
      <c r="P32" s="8"/>
    </row>
    <row r="33" spans="1:16" ht="12.75">
      <c r="A33" s="8"/>
      <c r="B33" s="8"/>
      <c r="C33" s="8"/>
      <c r="D33" s="8"/>
      <c r="E33" s="8"/>
      <c r="F33" s="8"/>
      <c r="G33" s="8"/>
      <c r="H33" s="8"/>
      <c r="I33" s="8"/>
      <c r="J33" s="8"/>
      <c r="K33" s="8"/>
      <c r="L33" s="8"/>
      <c r="M33" s="8"/>
      <c r="N33" s="8"/>
      <c r="O33" s="8"/>
      <c r="P33" s="8"/>
    </row>
    <row r="34" spans="1:16" ht="12.75">
      <c r="A34" s="8"/>
      <c r="B34" s="8"/>
      <c r="C34" s="8"/>
      <c r="D34" s="8"/>
      <c r="E34" s="8"/>
      <c r="F34" s="8"/>
      <c r="G34" s="8"/>
      <c r="H34" s="8"/>
      <c r="I34" s="8"/>
      <c r="J34" s="8"/>
      <c r="K34" s="8"/>
      <c r="L34" s="8"/>
      <c r="M34" s="8"/>
      <c r="N34" s="8"/>
      <c r="O34" s="8"/>
      <c r="P34" s="8"/>
    </row>
    <row r="35" spans="1:16" ht="12.75">
      <c r="A35" s="8"/>
      <c r="B35" s="8"/>
      <c r="C35" s="8"/>
      <c r="D35" s="8"/>
      <c r="E35" s="8"/>
      <c r="F35" s="8"/>
      <c r="G35" s="8"/>
      <c r="H35" s="8"/>
      <c r="I35" s="8"/>
      <c r="J35" s="8"/>
      <c r="K35" s="8"/>
      <c r="L35" s="8"/>
      <c r="M35" s="8"/>
      <c r="N35" s="8"/>
      <c r="O35" s="8"/>
      <c r="P35" s="8"/>
    </row>
    <row r="36" spans="1:16" ht="12.75">
      <c r="A36" s="8"/>
      <c r="B36" s="8"/>
      <c r="C36" s="8"/>
      <c r="D36" s="8"/>
      <c r="E36" s="8"/>
      <c r="F36" s="8"/>
      <c r="G36" s="8"/>
      <c r="H36" s="8"/>
      <c r="I36" s="8"/>
      <c r="J36" s="8"/>
      <c r="K36" s="8"/>
      <c r="L36" s="8"/>
      <c r="M36" s="8"/>
      <c r="N36" s="8"/>
      <c r="O36" s="8"/>
      <c r="P36" s="8"/>
    </row>
    <row r="37" spans="1:16" ht="12.75">
      <c r="A37" s="8"/>
      <c r="B37" s="8"/>
      <c r="C37" s="8"/>
      <c r="D37" s="8"/>
      <c r="E37" s="8"/>
      <c r="F37" s="8"/>
      <c r="G37" s="8"/>
      <c r="H37" s="8"/>
      <c r="I37" s="8"/>
      <c r="J37" s="8"/>
      <c r="K37" s="8"/>
      <c r="L37" s="8"/>
      <c r="M37" s="8"/>
      <c r="N37" s="8"/>
      <c r="O37" s="8"/>
      <c r="P37" s="8"/>
    </row>
    <row r="38" spans="1:16" ht="12.75">
      <c r="A38" s="8"/>
      <c r="B38" s="8"/>
      <c r="C38" s="8"/>
      <c r="D38" s="8"/>
      <c r="E38" s="8"/>
      <c r="F38" s="8"/>
      <c r="G38" s="8"/>
      <c r="H38" s="8"/>
      <c r="I38" s="8"/>
      <c r="J38" s="8"/>
      <c r="K38" s="8"/>
      <c r="L38" s="8"/>
      <c r="M38" s="8"/>
      <c r="N38" s="8"/>
      <c r="O38" s="8"/>
      <c r="P38" s="8"/>
    </row>
    <row r="39" spans="1:16" ht="12.75">
      <c r="A39" s="8"/>
      <c r="B39" s="8"/>
      <c r="C39" s="8"/>
      <c r="D39" s="8"/>
      <c r="E39" s="8"/>
      <c r="F39" s="8"/>
      <c r="G39" s="8"/>
      <c r="H39" s="8"/>
      <c r="I39" s="8"/>
      <c r="J39" s="8"/>
      <c r="K39" s="8"/>
      <c r="L39" s="8"/>
      <c r="M39" s="8"/>
      <c r="N39" s="8"/>
      <c r="O39" s="8"/>
      <c r="P39" s="8"/>
    </row>
    <row r="40" spans="1:16" ht="12.75">
      <c r="A40" s="8"/>
      <c r="B40" s="8"/>
      <c r="C40" s="8"/>
      <c r="D40" s="8"/>
      <c r="E40" s="8"/>
      <c r="F40" s="8"/>
      <c r="G40" s="8"/>
      <c r="H40" s="8"/>
      <c r="I40" s="8"/>
      <c r="J40" s="8"/>
      <c r="K40" s="8"/>
      <c r="L40" s="8"/>
      <c r="M40" s="8"/>
      <c r="N40" s="8"/>
      <c r="O40" s="8"/>
      <c r="P40" s="8"/>
    </row>
    <row r="41" spans="1:16" ht="12.75">
      <c r="A41" s="8"/>
      <c r="B41" s="8"/>
      <c r="C41" s="8"/>
      <c r="D41" s="8"/>
      <c r="E41" s="8"/>
      <c r="F41" s="8"/>
      <c r="G41" s="8"/>
      <c r="H41" s="8"/>
      <c r="I41" s="8"/>
      <c r="J41" s="8"/>
      <c r="K41" s="8"/>
      <c r="L41" s="8"/>
      <c r="M41" s="8"/>
      <c r="N41" s="8"/>
      <c r="O41" s="8"/>
      <c r="P41" s="8"/>
    </row>
    <row r="42" spans="1:16" ht="12.75">
      <c r="A42" s="8"/>
      <c r="B42" s="8"/>
      <c r="C42" s="8"/>
      <c r="D42" s="8"/>
      <c r="E42" s="8"/>
      <c r="F42" s="8"/>
      <c r="G42" s="8"/>
      <c r="H42" s="8"/>
      <c r="I42" s="8"/>
      <c r="J42" s="8"/>
      <c r="K42" s="8"/>
      <c r="L42" s="8"/>
      <c r="M42" s="8"/>
      <c r="N42" s="8"/>
      <c r="O42" s="8"/>
      <c r="P42" s="8"/>
    </row>
    <row r="43" spans="1:16" ht="12.75">
      <c r="A43" s="8"/>
      <c r="B43" s="8"/>
      <c r="C43" s="8"/>
      <c r="D43" s="8"/>
      <c r="E43" s="8"/>
      <c r="F43" s="8"/>
      <c r="G43" s="8"/>
      <c r="H43" s="8"/>
      <c r="I43" s="8"/>
      <c r="J43" s="8"/>
      <c r="K43" s="8"/>
      <c r="L43" s="8"/>
      <c r="M43" s="8"/>
      <c r="N43" s="8"/>
      <c r="O43" s="8"/>
      <c r="P43" s="8"/>
    </row>
    <row r="44" spans="1:16" ht="12.75">
      <c r="A44" s="8"/>
      <c r="B44" s="8"/>
      <c r="C44" s="8"/>
      <c r="D44" s="8"/>
      <c r="E44" s="8"/>
      <c r="F44" s="8"/>
      <c r="G44" s="8"/>
      <c r="H44" s="8"/>
      <c r="I44" s="8"/>
      <c r="J44" s="8"/>
      <c r="K44" s="8"/>
      <c r="L44" s="8"/>
      <c r="M44" s="8"/>
      <c r="N44" s="8"/>
      <c r="O44" s="8"/>
      <c r="P44" s="8"/>
    </row>
    <row r="45" spans="1:16" ht="12.75">
      <c r="A45" s="8"/>
      <c r="B45" s="8"/>
      <c r="C45" s="8"/>
      <c r="D45" s="8"/>
      <c r="E45" s="8"/>
      <c r="F45" s="8"/>
      <c r="G45" s="8"/>
      <c r="H45" s="8"/>
      <c r="I45" s="8"/>
      <c r="J45" s="8"/>
      <c r="K45" s="8"/>
      <c r="L45" s="8"/>
      <c r="M45" s="8"/>
      <c r="N45" s="8"/>
      <c r="O45" s="8"/>
      <c r="P45" s="8"/>
    </row>
    <row r="46" spans="1:16" ht="12.75">
      <c r="A46" s="8"/>
      <c r="B46" s="8"/>
      <c r="C46" s="8"/>
      <c r="D46" s="8"/>
      <c r="E46" s="8"/>
      <c r="F46" s="8"/>
      <c r="G46" s="8"/>
      <c r="H46" s="8"/>
      <c r="I46" s="8"/>
      <c r="J46" s="8"/>
      <c r="K46" s="8"/>
      <c r="L46" s="8"/>
      <c r="M46" s="8"/>
      <c r="N46" s="8"/>
      <c r="O46" s="8"/>
      <c r="P46" s="8"/>
    </row>
    <row r="47" spans="1:16" ht="12.75">
      <c r="A47" s="8"/>
      <c r="B47" s="8"/>
      <c r="C47" s="8"/>
      <c r="D47" s="8"/>
      <c r="E47" s="8"/>
      <c r="F47" s="8"/>
      <c r="G47" s="8"/>
      <c r="H47" s="8"/>
      <c r="I47" s="8"/>
      <c r="J47" s="8"/>
      <c r="K47" s="8"/>
      <c r="L47" s="8"/>
      <c r="M47" s="8"/>
      <c r="N47" s="8"/>
      <c r="O47" s="8"/>
      <c r="P47" s="8"/>
    </row>
    <row r="48" spans="1:16" ht="12.75">
      <c r="A48" s="8"/>
      <c r="B48" s="8"/>
      <c r="C48" s="8"/>
      <c r="D48" s="8"/>
      <c r="E48" s="8"/>
      <c r="F48" s="8"/>
      <c r="G48" s="8"/>
      <c r="H48" s="8"/>
      <c r="I48" s="8"/>
      <c r="J48" s="8"/>
      <c r="K48" s="8"/>
      <c r="L48" s="8"/>
      <c r="M48" s="8"/>
      <c r="N48" s="8"/>
      <c r="O48" s="8"/>
      <c r="P48" s="8"/>
    </row>
    <row r="49" spans="1:16" ht="12.75">
      <c r="A49" s="8"/>
      <c r="B49" s="8"/>
      <c r="C49" s="8"/>
      <c r="D49" s="8"/>
      <c r="E49" s="8"/>
      <c r="F49" s="8"/>
      <c r="G49" s="8"/>
      <c r="H49" s="8"/>
      <c r="I49" s="8"/>
      <c r="J49" s="8"/>
      <c r="K49" s="8"/>
      <c r="L49" s="8"/>
      <c r="M49" s="8"/>
      <c r="N49" s="8"/>
      <c r="O49" s="8"/>
      <c r="P49" s="8"/>
    </row>
  </sheetData>
  <sheetProtection password="C75C" sheet="1" objects="1" scenarios="1"/>
  <mergeCells count="138">
    <mergeCell ref="C22:D22"/>
    <mergeCell ref="C23:D23"/>
    <mergeCell ref="C24:D24"/>
    <mergeCell ref="C25:D25"/>
    <mergeCell ref="A24:B24"/>
    <mergeCell ref="A25:B25"/>
    <mergeCell ref="A26:B26"/>
    <mergeCell ref="C15:D15"/>
    <mergeCell ref="C16:D16"/>
    <mergeCell ref="C17:D17"/>
    <mergeCell ref="C18:D18"/>
    <mergeCell ref="C19:D19"/>
    <mergeCell ref="C20:D20"/>
    <mergeCell ref="C21:D21"/>
    <mergeCell ref="A20:B20"/>
    <mergeCell ref="A21:B21"/>
    <mergeCell ref="A22:B22"/>
    <mergeCell ref="A23:B23"/>
    <mergeCell ref="A16:B16"/>
    <mergeCell ref="A17:B17"/>
    <mergeCell ref="A18:B18"/>
    <mergeCell ref="A19:B19"/>
    <mergeCell ref="F5:G5"/>
    <mergeCell ref="I5:K5"/>
    <mergeCell ref="L5:M5"/>
    <mergeCell ref="A15:B15"/>
    <mergeCell ref="I7:M7"/>
    <mergeCell ref="B7:C7"/>
    <mergeCell ref="A10:P10"/>
    <mergeCell ref="B8:C8"/>
    <mergeCell ref="E11:F11"/>
    <mergeCell ref="G11:H11"/>
    <mergeCell ref="O5:P5"/>
    <mergeCell ref="B6:C6"/>
    <mergeCell ref="B1:H1"/>
    <mergeCell ref="J1:P1"/>
    <mergeCell ref="B2:F2"/>
    <mergeCell ref="M2:P2"/>
    <mergeCell ref="B4:C4"/>
    <mergeCell ref="I4:J4"/>
    <mergeCell ref="K4:N4"/>
    <mergeCell ref="B5:C5"/>
    <mergeCell ref="G14:H14"/>
    <mergeCell ref="I14:J14"/>
    <mergeCell ref="A11:B14"/>
    <mergeCell ref="C11:D14"/>
    <mergeCell ref="O11:P11"/>
    <mergeCell ref="E12:F13"/>
    <mergeCell ref="G12:H13"/>
    <mergeCell ref="M12:N13"/>
    <mergeCell ref="O12:P13"/>
    <mergeCell ref="I13:J13"/>
    <mergeCell ref="K13:L13"/>
    <mergeCell ref="I12:J12"/>
    <mergeCell ref="I11:J11"/>
    <mergeCell ref="K14:L14"/>
    <mergeCell ref="K12:L12"/>
    <mergeCell ref="M14:N14"/>
    <mergeCell ref="K11:L11"/>
    <mergeCell ref="M11:N11"/>
    <mergeCell ref="I16:J16"/>
    <mergeCell ref="K16:L16"/>
    <mergeCell ref="O14:P14"/>
    <mergeCell ref="E14:F14"/>
    <mergeCell ref="E15:F15"/>
    <mergeCell ref="G15:H15"/>
    <mergeCell ref="I15:J15"/>
    <mergeCell ref="K15:L15"/>
    <mergeCell ref="M15:N15"/>
    <mergeCell ref="O15:P15"/>
    <mergeCell ref="M16:N16"/>
    <mergeCell ref="O16:P16"/>
    <mergeCell ref="E17:F17"/>
    <mergeCell ref="G17:H17"/>
    <mergeCell ref="I17:J17"/>
    <mergeCell ref="K17:L17"/>
    <mergeCell ref="M17:N17"/>
    <mergeCell ref="O17:P17"/>
    <mergeCell ref="E16:F16"/>
    <mergeCell ref="G16:H16"/>
    <mergeCell ref="E18:F18"/>
    <mergeCell ref="G18:H18"/>
    <mergeCell ref="I18:J18"/>
    <mergeCell ref="K18:L18"/>
    <mergeCell ref="M20:N20"/>
    <mergeCell ref="O20:P20"/>
    <mergeCell ref="E19:F19"/>
    <mergeCell ref="G19:H19"/>
    <mergeCell ref="I19:J19"/>
    <mergeCell ref="K19:L19"/>
    <mergeCell ref="M18:N18"/>
    <mergeCell ref="O18:P18"/>
    <mergeCell ref="M19:N19"/>
    <mergeCell ref="O19:P19"/>
    <mergeCell ref="M21:N21"/>
    <mergeCell ref="O21:P21"/>
    <mergeCell ref="E20:F20"/>
    <mergeCell ref="G20:H20"/>
    <mergeCell ref="E21:F21"/>
    <mergeCell ref="G21:H21"/>
    <mergeCell ref="I21:J21"/>
    <mergeCell ref="K21:L21"/>
    <mergeCell ref="I20:J20"/>
    <mergeCell ref="K20:L20"/>
    <mergeCell ref="E22:F22"/>
    <mergeCell ref="G22:H22"/>
    <mergeCell ref="I22:J22"/>
    <mergeCell ref="K22:L22"/>
    <mergeCell ref="M22:N22"/>
    <mergeCell ref="O22:P22"/>
    <mergeCell ref="O23:P23"/>
    <mergeCell ref="O24:P24"/>
    <mergeCell ref="K24:L24"/>
    <mergeCell ref="M24:N24"/>
    <mergeCell ref="E23:F23"/>
    <mergeCell ref="E24:F24"/>
    <mergeCell ref="G24:H24"/>
    <mergeCell ref="I24:J24"/>
    <mergeCell ref="K23:L23"/>
    <mergeCell ref="M23:N23"/>
    <mergeCell ref="G23:H23"/>
    <mergeCell ref="I23:J23"/>
    <mergeCell ref="O25:P25"/>
    <mergeCell ref="E26:F26"/>
    <mergeCell ref="G26:H26"/>
    <mergeCell ref="I26:J26"/>
    <mergeCell ref="K26:L26"/>
    <mergeCell ref="M26:N26"/>
    <mergeCell ref="O26:P26"/>
    <mergeCell ref="E25:F25"/>
    <mergeCell ref="G25:H25"/>
    <mergeCell ref="I25:J25"/>
    <mergeCell ref="B31:I32"/>
    <mergeCell ref="K25:L25"/>
    <mergeCell ref="M25:N25"/>
    <mergeCell ref="J27:L28"/>
    <mergeCell ref="M27:N28"/>
    <mergeCell ref="C26:D26"/>
  </mergeCells>
  <dataValidations count="2">
    <dataValidation allowBlank="1" showInputMessage="1" showErrorMessage="1" prompt="Enter the crop in the field at time of application." sqref="C15:D26"/>
    <dataValidation allowBlank="1" showInputMessage="1" showErrorMessage="1" promptTitle="Lab Results" prompt="Enter the total nitrogen concentrations in effluent from analyses of most recent lab test or average of the last two lab tests.&#10;&#10;Add the TKN and NO3-N results together to get the value to be entered." sqref="G15:H26"/>
  </dataValidations>
  <printOptions horizontalCentered="1" verticalCentered="1"/>
  <pageMargins left="0.25" right="0.25" top="0.25" bottom="0.25" header="0.5" footer="0.5"/>
  <pageSetup fitToHeight="1" fitToWidth="1"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33"/>
  <sheetViews>
    <sheetView showGridLines="0" showZeros="0" zoomScale="90" zoomScaleNormal="90" workbookViewId="0" topLeftCell="A1">
      <selection activeCell="D21" sqref="D21"/>
    </sheetView>
  </sheetViews>
  <sheetFormatPr defaultColWidth="9.140625" defaultRowHeight="12.75"/>
  <cols>
    <col min="1" max="1" width="8.00390625" style="8" customWidth="1"/>
    <col min="2" max="2" width="9.140625" style="8" customWidth="1"/>
    <col min="3" max="4" width="8.421875" style="8" customWidth="1"/>
    <col min="5" max="5" width="8.28125" style="8" customWidth="1"/>
    <col min="6" max="9" width="8.421875" style="8" customWidth="1"/>
    <col min="10" max="10" width="9.57421875" style="8" customWidth="1"/>
    <col min="11" max="11" width="8.421875" style="8" customWidth="1"/>
    <col min="12" max="16" width="8.140625" style="8" customWidth="1"/>
    <col min="17" max="16384" width="9.140625" style="8" customWidth="1"/>
  </cols>
  <sheetData>
    <row r="1" spans="1:16" ht="24.75" customHeight="1">
      <c r="A1" s="31"/>
      <c r="B1" s="365" t="s">
        <v>0</v>
      </c>
      <c r="C1" s="365"/>
      <c r="D1" s="365"/>
      <c r="E1" s="365"/>
      <c r="F1" s="365"/>
      <c r="G1" s="365"/>
      <c r="H1" s="365"/>
      <c r="I1" s="60"/>
      <c r="J1" s="363" t="s">
        <v>24</v>
      </c>
      <c r="K1" s="363"/>
      <c r="L1" s="363"/>
      <c r="M1" s="363"/>
      <c r="N1" s="363"/>
      <c r="O1" s="363"/>
      <c r="P1" s="363"/>
    </row>
    <row r="2" spans="1:16" ht="24.75" customHeight="1" thickBot="1">
      <c r="A2" s="32"/>
      <c r="B2" s="358" t="s">
        <v>1</v>
      </c>
      <c r="C2" s="358"/>
      <c r="D2" s="358"/>
      <c r="E2" s="358"/>
      <c r="F2" s="358"/>
      <c r="G2" s="157"/>
      <c r="H2" s="157"/>
      <c r="I2" s="157"/>
      <c r="J2" s="157"/>
      <c r="K2" s="157"/>
      <c r="L2" s="157"/>
      <c r="M2" s="359" t="s">
        <v>437</v>
      </c>
      <c r="N2" s="359"/>
      <c r="O2" s="359"/>
      <c r="P2" s="359"/>
    </row>
    <row r="3" spans="1:16" ht="15" customHeight="1">
      <c r="A3" s="62"/>
      <c r="B3" s="63"/>
      <c r="C3" s="63"/>
      <c r="D3" s="63"/>
      <c r="E3" s="63"/>
      <c r="F3" s="63"/>
      <c r="G3" s="80"/>
      <c r="H3" s="80"/>
      <c r="I3" s="80"/>
      <c r="J3" s="80"/>
      <c r="K3" s="80"/>
      <c r="L3" s="80"/>
      <c r="M3" s="65"/>
      <c r="N3" s="65"/>
      <c r="O3" s="65"/>
      <c r="P3" s="65"/>
    </row>
    <row r="4" spans="1:16" ht="19.5" customHeight="1">
      <c r="A4" s="66" t="s">
        <v>26</v>
      </c>
      <c r="B4" s="347">
        <f>+'Input Info.'!E10</f>
        <v>0</v>
      </c>
      <c r="C4" s="348"/>
      <c r="D4" s="67"/>
      <c r="E4" s="67"/>
      <c r="F4" s="67"/>
      <c r="G4" s="68"/>
      <c r="H4" s="68"/>
      <c r="I4" s="349" t="s">
        <v>27</v>
      </c>
      <c r="J4" s="349"/>
      <c r="K4" s="348">
        <f>+'Input Info.'!B10</f>
        <v>0</v>
      </c>
      <c r="L4" s="348"/>
      <c r="M4" s="348"/>
      <c r="N4" s="348"/>
      <c r="O4" s="69"/>
      <c r="P4" s="69"/>
    </row>
    <row r="5" spans="1:16" ht="30" customHeight="1">
      <c r="A5" s="66" t="s">
        <v>141</v>
      </c>
      <c r="B5" s="347">
        <f>+'Input Info.'!H10</f>
        <v>0</v>
      </c>
      <c r="C5" s="348"/>
      <c r="D5" s="72"/>
      <c r="E5" s="71" t="s">
        <v>18</v>
      </c>
      <c r="F5" s="350">
        <f>+'Input Info.'!I10</f>
        <v>0</v>
      </c>
      <c r="G5" s="350"/>
      <c r="H5" s="72"/>
      <c r="I5" s="351" t="s">
        <v>19</v>
      </c>
      <c r="J5" s="351"/>
      <c r="K5" s="351"/>
      <c r="L5" s="341">
        <f>+'Input Info.'!F10</f>
        <v>0</v>
      </c>
      <c r="M5" s="341"/>
      <c r="N5" s="71" t="s">
        <v>20</v>
      </c>
      <c r="O5" s="341">
        <f>+'Input Info.'!G10</f>
        <v>0</v>
      </c>
      <c r="P5" s="341"/>
    </row>
    <row r="6" spans="1:16" ht="19.5" customHeight="1">
      <c r="A6" s="73" t="s">
        <v>84</v>
      </c>
      <c r="B6" s="360">
        <f>+'Input Info.'!A18</f>
        <v>0</v>
      </c>
      <c r="C6" s="360"/>
      <c r="D6" s="72"/>
      <c r="E6" s="73" t="s">
        <v>17</v>
      </c>
      <c r="F6" s="74">
        <f>IF(ISBLANK('Input Info.'!F18),'Input Info.'!H18,'Input Info.'!F18)</f>
        <v>0</v>
      </c>
      <c r="G6" s="75">
        <f>IF(ISBLANK('Input Info.'!F18),(IF(ISBLANK('Input Info.'!H18),0,"T/ac")),"bu/ac")</f>
        <v>0</v>
      </c>
      <c r="H6" s="72"/>
      <c r="I6" s="72"/>
      <c r="J6" s="72"/>
      <c r="K6" s="72"/>
      <c r="L6" s="72"/>
      <c r="M6" s="72"/>
      <c r="N6" s="72"/>
      <c r="O6" s="72"/>
      <c r="P6" s="73"/>
    </row>
    <row r="7" spans="1:16" ht="19.5" customHeight="1">
      <c r="A7" s="73" t="s">
        <v>85</v>
      </c>
      <c r="B7" s="360">
        <f>+'Input Info.'!A19</f>
        <v>0</v>
      </c>
      <c r="C7" s="360"/>
      <c r="D7" s="72"/>
      <c r="E7" s="73" t="s">
        <v>17</v>
      </c>
      <c r="F7" s="74">
        <f>IF(ISBLANK('Input Info.'!F19),'Input Info.'!H19,'Input Info.'!F19)</f>
        <v>0</v>
      </c>
      <c r="G7" s="75">
        <f>IF(ISBLANK('Input Info.'!F19),(IF(ISBLANK('Input Info.'!H19),0,"T/ac")),"bu/ac")</f>
        <v>0</v>
      </c>
      <c r="H7" s="72"/>
      <c r="I7" s="353" t="s">
        <v>83</v>
      </c>
      <c r="J7" s="353"/>
      <c r="K7" s="353"/>
      <c r="L7" s="353"/>
      <c r="M7" s="353"/>
      <c r="N7" s="77">
        <f>+'Input Info.'!M18</f>
        <v>0</v>
      </c>
      <c r="O7" s="78" t="s">
        <v>87</v>
      </c>
      <c r="P7" s="73"/>
    </row>
    <row r="8" spans="1:16" ht="19.5" customHeight="1">
      <c r="A8" s="73" t="s">
        <v>86</v>
      </c>
      <c r="B8" s="360">
        <f>+'Input Info.'!A20</f>
        <v>0</v>
      </c>
      <c r="C8" s="360"/>
      <c r="D8" s="72"/>
      <c r="E8" s="73" t="s">
        <v>17</v>
      </c>
      <c r="F8" s="74">
        <f>IF(ISBLANK('Input Info.'!F20),'Input Info.'!H20,'Input Info.'!F20)</f>
        <v>0</v>
      </c>
      <c r="G8" s="75">
        <f>IF(ISBLANK('Input Info.'!F20),(IF(ISBLANK('Input Info.'!H20),0,"T/ac")),"bu/ac")</f>
        <v>0</v>
      </c>
      <c r="H8" s="72"/>
      <c r="I8" s="76"/>
      <c r="J8" s="76"/>
      <c r="K8" s="76"/>
      <c r="L8" s="76"/>
      <c r="M8" s="79"/>
      <c r="N8" s="71"/>
      <c r="O8" s="71"/>
      <c r="P8" s="73"/>
    </row>
    <row r="9" spans="1:16" ht="19.5" customHeight="1">
      <c r="A9" s="72"/>
      <c r="B9" s="72"/>
      <c r="C9" s="72"/>
      <c r="D9" s="72"/>
      <c r="E9" s="72"/>
      <c r="F9" s="72"/>
      <c r="G9" s="72"/>
      <c r="H9" s="72"/>
      <c r="I9" s="72"/>
      <c r="J9" s="72"/>
      <c r="K9" s="72"/>
      <c r="L9" s="72"/>
      <c r="M9" s="72"/>
      <c r="N9" s="72"/>
      <c r="O9" s="72"/>
      <c r="P9" s="72"/>
    </row>
    <row r="10" spans="1:16" ht="23.25" thickBot="1">
      <c r="A10" s="354" t="s">
        <v>25</v>
      </c>
      <c r="B10" s="354"/>
      <c r="C10" s="354"/>
      <c r="D10" s="354"/>
      <c r="E10" s="354"/>
      <c r="F10" s="354"/>
      <c r="G10" s="354"/>
      <c r="H10" s="354"/>
      <c r="I10" s="354"/>
      <c r="J10" s="354"/>
      <c r="K10" s="354"/>
      <c r="L10" s="354"/>
      <c r="M10" s="354"/>
      <c r="N10" s="354"/>
      <c r="O10" s="354"/>
      <c r="P10" s="354"/>
    </row>
    <row r="11" spans="1:16" ht="12" customHeight="1">
      <c r="A11" s="72"/>
      <c r="B11" s="380" t="s">
        <v>280</v>
      </c>
      <c r="C11" s="381"/>
      <c r="D11" s="367" t="s">
        <v>3</v>
      </c>
      <c r="E11" s="331"/>
      <c r="F11" s="367" t="s">
        <v>4</v>
      </c>
      <c r="G11" s="331"/>
      <c r="H11" s="367" t="s">
        <v>5</v>
      </c>
      <c r="I11" s="331"/>
      <c r="J11" s="367" t="s">
        <v>6</v>
      </c>
      <c r="K11" s="331"/>
      <c r="L11" s="367" t="s">
        <v>10</v>
      </c>
      <c r="M11" s="331"/>
      <c r="N11" s="367"/>
      <c r="O11" s="331"/>
      <c r="P11" s="72"/>
    </row>
    <row r="12" spans="1:16" ht="24.75" customHeight="1">
      <c r="A12" s="72"/>
      <c r="B12" s="373"/>
      <c r="C12" s="374"/>
      <c r="D12" s="373" t="s">
        <v>281</v>
      </c>
      <c r="E12" s="374"/>
      <c r="F12" s="373" t="s">
        <v>282</v>
      </c>
      <c r="G12" s="374"/>
      <c r="H12" s="373" t="s">
        <v>283</v>
      </c>
      <c r="I12" s="374"/>
      <c r="J12" s="373" t="s">
        <v>284</v>
      </c>
      <c r="K12" s="374"/>
      <c r="L12" s="373" t="s">
        <v>285</v>
      </c>
      <c r="M12" s="374"/>
      <c r="N12" s="373" t="s">
        <v>288</v>
      </c>
      <c r="O12" s="374"/>
      <c r="P12" s="72"/>
    </row>
    <row r="13" spans="1:16" ht="25.5" customHeight="1">
      <c r="A13" s="72"/>
      <c r="B13" s="373"/>
      <c r="C13" s="374"/>
      <c r="D13" s="378" t="s">
        <v>290</v>
      </c>
      <c r="E13" s="379"/>
      <c r="F13" s="373"/>
      <c r="G13" s="374"/>
      <c r="H13" s="375" t="s">
        <v>23</v>
      </c>
      <c r="I13" s="334"/>
      <c r="J13" s="375" t="s">
        <v>14</v>
      </c>
      <c r="K13" s="334"/>
      <c r="L13" s="375" t="s">
        <v>286</v>
      </c>
      <c r="M13" s="334"/>
      <c r="N13" s="373"/>
      <c r="O13" s="374"/>
      <c r="P13" s="72"/>
    </row>
    <row r="14" spans="1:16" ht="16.5" customHeight="1" thickBot="1">
      <c r="A14" s="72"/>
      <c r="B14" s="382"/>
      <c r="C14" s="383"/>
      <c r="D14" s="211" t="s">
        <v>289</v>
      </c>
      <c r="E14" s="210" t="s">
        <v>287</v>
      </c>
      <c r="F14" s="370" t="s">
        <v>28</v>
      </c>
      <c r="G14" s="371"/>
      <c r="H14" s="370" t="s">
        <v>13</v>
      </c>
      <c r="I14" s="371"/>
      <c r="J14" s="370" t="s">
        <v>8</v>
      </c>
      <c r="K14" s="371"/>
      <c r="L14" s="370" t="s">
        <v>9</v>
      </c>
      <c r="M14" s="371"/>
      <c r="N14" s="376" t="s">
        <v>16</v>
      </c>
      <c r="O14" s="318"/>
      <c r="P14" s="72"/>
    </row>
    <row r="15" spans="1:16" ht="18" customHeight="1">
      <c r="A15" s="72"/>
      <c r="B15" s="352" t="s">
        <v>31</v>
      </c>
      <c r="C15" s="322"/>
      <c r="D15" s="93"/>
      <c r="E15" s="93"/>
      <c r="F15" s="368"/>
      <c r="G15" s="368"/>
      <c r="H15" s="369">
        <f>IF(ISBLANK(D15),,(F15*0.485))</f>
        <v>0</v>
      </c>
      <c r="I15" s="369"/>
      <c r="J15" s="296">
        <f>+IF(ISBLANK(D15),(E15*F15),(D15*H15))</f>
        <v>0</v>
      </c>
      <c r="K15" s="296"/>
      <c r="L15" s="296">
        <f>IF(ISERROR(J15/$F$5),,(J15/$F$5))</f>
        <v>0</v>
      </c>
      <c r="M15" s="296"/>
      <c r="N15" s="357"/>
      <c r="O15" s="372"/>
      <c r="P15" s="72"/>
    </row>
    <row r="16" spans="1:16" ht="18" customHeight="1">
      <c r="A16" s="72"/>
      <c r="B16" s="355" t="s">
        <v>32</v>
      </c>
      <c r="C16" s="304"/>
      <c r="D16" s="94"/>
      <c r="E16" s="94"/>
      <c r="F16" s="362"/>
      <c r="G16" s="362"/>
      <c r="H16" s="366">
        <f aca="true" t="shared" si="0" ref="H16:H26">IF(ISBLANK(D16),,(F16*0.485))</f>
        <v>0</v>
      </c>
      <c r="I16" s="366"/>
      <c r="J16" s="295">
        <f aca="true" t="shared" si="1" ref="J16:J26">+IF(ISBLANK(D16),(E16*F16),(D16*H16))</f>
        <v>0</v>
      </c>
      <c r="K16" s="295"/>
      <c r="L16" s="296">
        <f aca="true" t="shared" si="2" ref="L16:L26">IF(ISERROR(J16/$F$5),,(J16/$F$5))</f>
        <v>0</v>
      </c>
      <c r="M16" s="296"/>
      <c r="N16" s="315"/>
      <c r="O16" s="364"/>
      <c r="P16" s="72"/>
    </row>
    <row r="17" spans="1:16" ht="18" customHeight="1">
      <c r="A17" s="72"/>
      <c r="B17" s="355" t="s">
        <v>33</v>
      </c>
      <c r="C17" s="304"/>
      <c r="D17" s="94"/>
      <c r="E17" s="94"/>
      <c r="F17" s="362"/>
      <c r="G17" s="362"/>
      <c r="H17" s="366">
        <f t="shared" si="0"/>
        <v>0</v>
      </c>
      <c r="I17" s="366"/>
      <c r="J17" s="295">
        <f t="shared" si="1"/>
        <v>0</v>
      </c>
      <c r="K17" s="295"/>
      <c r="L17" s="296">
        <f t="shared" si="2"/>
        <v>0</v>
      </c>
      <c r="M17" s="296"/>
      <c r="N17" s="315"/>
      <c r="O17" s="364"/>
      <c r="P17" s="72"/>
    </row>
    <row r="18" spans="1:16" ht="18" customHeight="1">
      <c r="A18" s="72"/>
      <c r="B18" s="355" t="s">
        <v>34</v>
      </c>
      <c r="C18" s="304"/>
      <c r="D18" s="94"/>
      <c r="E18" s="94"/>
      <c r="F18" s="362"/>
      <c r="G18" s="362"/>
      <c r="H18" s="366">
        <f t="shared" si="0"/>
        <v>0</v>
      </c>
      <c r="I18" s="366"/>
      <c r="J18" s="295">
        <f t="shared" si="1"/>
        <v>0</v>
      </c>
      <c r="K18" s="295"/>
      <c r="L18" s="296">
        <f t="shared" si="2"/>
        <v>0</v>
      </c>
      <c r="M18" s="296"/>
      <c r="N18" s="315"/>
      <c r="O18" s="364"/>
      <c r="P18" s="72"/>
    </row>
    <row r="19" spans="1:16" ht="18" customHeight="1">
      <c r="A19" s="72"/>
      <c r="B19" s="355" t="s">
        <v>35</v>
      </c>
      <c r="C19" s="304"/>
      <c r="D19" s="94"/>
      <c r="E19" s="94"/>
      <c r="F19" s="362"/>
      <c r="G19" s="362"/>
      <c r="H19" s="366">
        <f t="shared" si="0"/>
        <v>0</v>
      </c>
      <c r="I19" s="366"/>
      <c r="J19" s="295">
        <f t="shared" si="1"/>
        <v>0</v>
      </c>
      <c r="K19" s="295"/>
      <c r="L19" s="296">
        <f t="shared" si="2"/>
        <v>0</v>
      </c>
      <c r="M19" s="296"/>
      <c r="N19" s="315"/>
      <c r="O19" s="364"/>
      <c r="P19" s="72"/>
    </row>
    <row r="20" spans="1:16" ht="18" customHeight="1">
      <c r="A20" s="72"/>
      <c r="B20" s="355" t="s">
        <v>36</v>
      </c>
      <c r="C20" s="304"/>
      <c r="D20" s="94"/>
      <c r="E20" s="94"/>
      <c r="F20" s="362"/>
      <c r="G20" s="362"/>
      <c r="H20" s="366">
        <f t="shared" si="0"/>
        <v>0</v>
      </c>
      <c r="I20" s="366"/>
      <c r="J20" s="295">
        <f t="shared" si="1"/>
        <v>0</v>
      </c>
      <c r="K20" s="295"/>
      <c r="L20" s="296">
        <f t="shared" si="2"/>
        <v>0</v>
      </c>
      <c r="M20" s="296"/>
      <c r="N20" s="315"/>
      <c r="O20" s="364"/>
      <c r="P20" s="72"/>
    </row>
    <row r="21" spans="1:16" ht="18" customHeight="1">
      <c r="A21" s="72"/>
      <c r="B21" s="355" t="s">
        <v>37</v>
      </c>
      <c r="C21" s="304"/>
      <c r="D21" s="94"/>
      <c r="E21" s="94"/>
      <c r="F21" s="362"/>
      <c r="G21" s="362"/>
      <c r="H21" s="366">
        <f t="shared" si="0"/>
        <v>0</v>
      </c>
      <c r="I21" s="366"/>
      <c r="J21" s="295">
        <f t="shared" si="1"/>
        <v>0</v>
      </c>
      <c r="K21" s="295"/>
      <c r="L21" s="296">
        <f t="shared" si="2"/>
        <v>0</v>
      </c>
      <c r="M21" s="296"/>
      <c r="N21" s="315"/>
      <c r="O21" s="364"/>
      <c r="P21" s="72"/>
    </row>
    <row r="22" spans="1:16" ht="18" customHeight="1">
      <c r="A22" s="72"/>
      <c r="B22" s="355" t="s">
        <v>38</v>
      </c>
      <c r="C22" s="304"/>
      <c r="D22" s="94"/>
      <c r="E22" s="94"/>
      <c r="F22" s="362"/>
      <c r="G22" s="362"/>
      <c r="H22" s="366">
        <f t="shared" si="0"/>
        <v>0</v>
      </c>
      <c r="I22" s="366"/>
      <c r="J22" s="295">
        <f t="shared" si="1"/>
        <v>0</v>
      </c>
      <c r="K22" s="295"/>
      <c r="L22" s="296">
        <f t="shared" si="2"/>
        <v>0</v>
      </c>
      <c r="M22" s="296"/>
      <c r="N22" s="315"/>
      <c r="O22" s="364"/>
      <c r="P22" s="72"/>
    </row>
    <row r="23" spans="1:16" ht="18" customHeight="1">
      <c r="A23" s="72"/>
      <c r="B23" s="355" t="s">
        <v>39</v>
      </c>
      <c r="C23" s="304"/>
      <c r="D23" s="94"/>
      <c r="E23" s="94"/>
      <c r="F23" s="362"/>
      <c r="G23" s="362"/>
      <c r="H23" s="366">
        <f t="shared" si="0"/>
        <v>0</v>
      </c>
      <c r="I23" s="366"/>
      <c r="J23" s="295">
        <f t="shared" si="1"/>
        <v>0</v>
      </c>
      <c r="K23" s="295"/>
      <c r="L23" s="296">
        <f t="shared" si="2"/>
        <v>0</v>
      </c>
      <c r="M23" s="296"/>
      <c r="N23" s="315"/>
      <c r="O23" s="364"/>
      <c r="P23" s="72"/>
    </row>
    <row r="24" spans="1:16" ht="18" customHeight="1">
      <c r="A24" s="72"/>
      <c r="B24" s="355" t="s">
        <v>41</v>
      </c>
      <c r="C24" s="304"/>
      <c r="D24" s="94"/>
      <c r="E24" s="94"/>
      <c r="F24" s="362"/>
      <c r="G24" s="362"/>
      <c r="H24" s="366">
        <f t="shared" si="0"/>
        <v>0</v>
      </c>
      <c r="I24" s="366"/>
      <c r="J24" s="295">
        <f t="shared" si="1"/>
        <v>0</v>
      </c>
      <c r="K24" s="295"/>
      <c r="L24" s="296">
        <f t="shared" si="2"/>
        <v>0</v>
      </c>
      <c r="M24" s="296"/>
      <c r="N24" s="315"/>
      <c r="O24" s="364"/>
      <c r="P24" s="72"/>
    </row>
    <row r="25" spans="1:16" ht="18" customHeight="1">
      <c r="A25" s="72"/>
      <c r="B25" s="355" t="s">
        <v>40</v>
      </c>
      <c r="C25" s="304"/>
      <c r="D25" s="94"/>
      <c r="E25" s="94"/>
      <c r="F25" s="362"/>
      <c r="G25" s="362"/>
      <c r="H25" s="366">
        <f t="shared" si="0"/>
        <v>0</v>
      </c>
      <c r="I25" s="366"/>
      <c r="J25" s="295">
        <f t="shared" si="1"/>
        <v>0</v>
      </c>
      <c r="K25" s="295"/>
      <c r="L25" s="296">
        <f t="shared" si="2"/>
        <v>0</v>
      </c>
      <c r="M25" s="296"/>
      <c r="N25" s="315"/>
      <c r="O25" s="364"/>
      <c r="P25" s="72"/>
    </row>
    <row r="26" spans="1:16" ht="18" customHeight="1" thickBot="1">
      <c r="A26" s="72"/>
      <c r="B26" s="356" t="s">
        <v>42</v>
      </c>
      <c r="C26" s="307"/>
      <c r="D26" s="95"/>
      <c r="E26" s="95"/>
      <c r="F26" s="361"/>
      <c r="G26" s="361"/>
      <c r="H26" s="377">
        <f t="shared" si="0"/>
        <v>0</v>
      </c>
      <c r="I26" s="377"/>
      <c r="J26" s="384">
        <f t="shared" si="1"/>
        <v>0</v>
      </c>
      <c r="K26" s="384"/>
      <c r="L26" s="296">
        <f t="shared" si="2"/>
        <v>0</v>
      </c>
      <c r="M26" s="296"/>
      <c r="N26" s="303"/>
      <c r="O26" s="385"/>
      <c r="P26" s="72"/>
    </row>
    <row r="27" spans="1:16" ht="18" customHeight="1">
      <c r="A27" s="72"/>
      <c r="B27" s="72"/>
      <c r="C27" s="72"/>
      <c r="D27" s="72"/>
      <c r="E27" s="72"/>
      <c r="F27" s="72"/>
      <c r="G27" s="72"/>
      <c r="H27" s="72"/>
      <c r="I27" s="297" t="s">
        <v>139</v>
      </c>
      <c r="J27" s="297"/>
      <c r="K27" s="297"/>
      <c r="L27" s="299">
        <f>SUM(L15:M26)</f>
        <v>0</v>
      </c>
      <c r="M27" s="300"/>
      <c r="N27" s="72"/>
      <c r="O27" s="72"/>
      <c r="P27" s="72"/>
    </row>
    <row r="28" spans="1:16" ht="18" customHeight="1" thickBot="1">
      <c r="A28" s="72"/>
      <c r="B28" s="81"/>
      <c r="C28" s="72"/>
      <c r="D28" s="72"/>
      <c r="E28" s="72"/>
      <c r="F28" s="72"/>
      <c r="G28" s="72"/>
      <c r="H28" s="72"/>
      <c r="I28" s="298"/>
      <c r="J28" s="298"/>
      <c r="K28" s="298"/>
      <c r="L28" s="301"/>
      <c r="M28" s="302"/>
      <c r="N28" s="72"/>
      <c r="O28" s="72"/>
      <c r="P28" s="72"/>
    </row>
    <row r="29" spans="2:15" ht="18" customHeight="1">
      <c r="B29" s="61" t="s">
        <v>200</v>
      </c>
      <c r="C29" s="88" t="s">
        <v>376</v>
      </c>
      <c r="D29" s="88"/>
      <c r="E29" s="88"/>
      <c r="L29" s="60"/>
      <c r="M29" s="60"/>
      <c r="N29" s="60"/>
      <c r="O29" s="60"/>
    </row>
    <row r="30" spans="2:5" ht="18" customHeight="1">
      <c r="B30" s="61" t="s">
        <v>195</v>
      </c>
      <c r="C30" s="88" t="s">
        <v>201</v>
      </c>
      <c r="D30" s="88"/>
      <c r="E30" s="88"/>
    </row>
    <row r="31" spans="2:5" ht="18" customHeight="1">
      <c r="B31" s="30"/>
      <c r="C31" s="88"/>
      <c r="D31" s="89" t="s">
        <v>202</v>
      </c>
      <c r="E31" s="88"/>
    </row>
    <row r="32" spans="3:5" ht="18" customHeight="1">
      <c r="C32" s="88"/>
      <c r="D32" s="89" t="s">
        <v>203</v>
      </c>
      <c r="E32" s="88"/>
    </row>
    <row r="33" spans="2:5" ht="18" customHeight="1">
      <c r="B33" s="61" t="s">
        <v>196</v>
      </c>
      <c r="C33" s="88" t="s">
        <v>204</v>
      </c>
      <c r="D33" s="88"/>
      <c r="E33" s="88"/>
    </row>
  </sheetData>
  <sheetProtection password="C75C" sheet="1" objects="1" scenarios="1"/>
  <mergeCells count="114">
    <mergeCell ref="J26:K26"/>
    <mergeCell ref="L25:M25"/>
    <mergeCell ref="N25:O25"/>
    <mergeCell ref="L24:M24"/>
    <mergeCell ref="N24:O24"/>
    <mergeCell ref="L26:M26"/>
    <mergeCell ref="N26:O26"/>
    <mergeCell ref="D12:E12"/>
    <mergeCell ref="D13:E13"/>
    <mergeCell ref="B7:C7"/>
    <mergeCell ref="I7:M7"/>
    <mergeCell ref="B8:C8"/>
    <mergeCell ref="B11:C14"/>
    <mergeCell ref="H12:I12"/>
    <mergeCell ref="L14:M14"/>
    <mergeCell ref="J11:K11"/>
    <mergeCell ref="F12:G13"/>
    <mergeCell ref="B4:C4"/>
    <mergeCell ref="I4:J4"/>
    <mergeCell ref="K4:N4"/>
    <mergeCell ref="H26:I26"/>
    <mergeCell ref="H13:I13"/>
    <mergeCell ref="F14:G14"/>
    <mergeCell ref="J23:K23"/>
    <mergeCell ref="J22:K22"/>
    <mergeCell ref="H21:I21"/>
    <mergeCell ref="J21:K21"/>
    <mergeCell ref="H25:I25"/>
    <mergeCell ref="J25:K25"/>
    <mergeCell ref="H24:I24"/>
    <mergeCell ref="J24:K24"/>
    <mergeCell ref="N22:O22"/>
    <mergeCell ref="N16:O16"/>
    <mergeCell ref="L11:M11"/>
    <mergeCell ref="N17:O17"/>
    <mergeCell ref="N13:O13"/>
    <mergeCell ref="N12:O12"/>
    <mergeCell ref="N11:O11"/>
    <mergeCell ref="N14:O14"/>
    <mergeCell ref="L23:M23"/>
    <mergeCell ref="H23:I23"/>
    <mergeCell ref="H22:I22"/>
    <mergeCell ref="L12:M12"/>
    <mergeCell ref="L13:M13"/>
    <mergeCell ref="L22:M22"/>
    <mergeCell ref="J14:K14"/>
    <mergeCell ref="J12:K12"/>
    <mergeCell ref="J13:K13"/>
    <mergeCell ref="L16:M16"/>
    <mergeCell ref="N23:O23"/>
    <mergeCell ref="J20:K20"/>
    <mergeCell ref="H14:I14"/>
    <mergeCell ref="L20:M20"/>
    <mergeCell ref="N20:O20"/>
    <mergeCell ref="H20:I20"/>
    <mergeCell ref="N15:O15"/>
    <mergeCell ref="L15:M15"/>
    <mergeCell ref="J19:K19"/>
    <mergeCell ref="J15:K15"/>
    <mergeCell ref="J16:K16"/>
    <mergeCell ref="B21:C21"/>
    <mergeCell ref="F21:G21"/>
    <mergeCell ref="J18:K18"/>
    <mergeCell ref="F17:G17"/>
    <mergeCell ref="B15:C15"/>
    <mergeCell ref="F15:G15"/>
    <mergeCell ref="H15:I15"/>
    <mergeCell ref="B19:C19"/>
    <mergeCell ref="H18:I18"/>
    <mergeCell ref="F18:G18"/>
    <mergeCell ref="B16:C16"/>
    <mergeCell ref="F16:G16"/>
    <mergeCell ref="H17:I17"/>
    <mergeCell ref="H16:I16"/>
    <mergeCell ref="B1:H1"/>
    <mergeCell ref="B20:C20"/>
    <mergeCell ref="F20:G20"/>
    <mergeCell ref="B17:C17"/>
    <mergeCell ref="H19:I19"/>
    <mergeCell ref="B18:C18"/>
    <mergeCell ref="F19:G19"/>
    <mergeCell ref="D11:E11"/>
    <mergeCell ref="F11:G11"/>
    <mergeCell ref="H11:I11"/>
    <mergeCell ref="F23:G23"/>
    <mergeCell ref="J1:P1"/>
    <mergeCell ref="L21:M21"/>
    <mergeCell ref="N21:O21"/>
    <mergeCell ref="L19:M19"/>
    <mergeCell ref="N19:O19"/>
    <mergeCell ref="N18:O18"/>
    <mergeCell ref="L18:M18"/>
    <mergeCell ref="J17:K17"/>
    <mergeCell ref="L17:M17"/>
    <mergeCell ref="B26:C26"/>
    <mergeCell ref="F26:G26"/>
    <mergeCell ref="A10:P10"/>
    <mergeCell ref="B24:C24"/>
    <mergeCell ref="F24:G24"/>
    <mergeCell ref="B25:C25"/>
    <mergeCell ref="F25:G25"/>
    <mergeCell ref="B22:C22"/>
    <mergeCell ref="F22:G22"/>
    <mergeCell ref="B23:C23"/>
    <mergeCell ref="I27:K28"/>
    <mergeCell ref="L27:M28"/>
    <mergeCell ref="B2:F2"/>
    <mergeCell ref="M2:P2"/>
    <mergeCell ref="B5:C5"/>
    <mergeCell ref="F5:G5"/>
    <mergeCell ref="I5:K5"/>
    <mergeCell ref="L5:M5"/>
    <mergeCell ref="B6:C6"/>
    <mergeCell ref="O5:P5"/>
  </mergeCells>
  <dataValidations count="3">
    <dataValidation allowBlank="1" showInputMessage="1" showErrorMessage="1" promptTitle="Manure Application - Cubic Yard" prompt="If dry manure applied was measured by the CUBIC YARD enter data here.  If NOT go to next cell for application by the ton.&#10;&#10;Do NOT enter data in both &quot;cu yd&quot; and &quot;Ton&quot; cells." sqref="D15:D26"/>
    <dataValidation allowBlank="1" showInputMessage="1" showErrorMessage="1" promptTitle="Manure Application - by the ton" prompt="If dry manure applied was measured by the TON enter data here.  If NOT go back to cell for application by the cubic yard (cu yd).&#10;&#10;Do NOT enter data in both &quot;cu yd&quot; and &quot;ton&quot; cells." sqref="E15:E26"/>
    <dataValidation allowBlank="1" showInputMessage="1" showErrorMessage="1" promptTitle="Nitrogen in Dry Manure" prompt="Enter reference source estimate of 13 lbs/ton, OR use a TKN value from recent lab test done on dry manure generated onsite.&#10;&#10;If using lab results, attach a copy of the analyses to the LADS submitted to NMED-GWPPS with monitoring reports." sqref="F15:G26"/>
  </dataValidations>
  <printOptions horizontalCentered="1" verticalCentered="1"/>
  <pageMargins left="0.25" right="0.25" top="0.25" bottom="0.25" header="0.5" footer="0.5"/>
  <pageSetup fitToHeight="1" fitToWidth="1" horizontalDpi="600" verticalDpi="600" orientation="landscape" scale="98" r:id="rId2"/>
  <drawing r:id="rId1"/>
</worksheet>
</file>

<file path=xl/worksheets/sheet6.xml><?xml version="1.0" encoding="utf-8"?>
<worksheet xmlns="http://schemas.openxmlformats.org/spreadsheetml/2006/main" xmlns:r="http://schemas.openxmlformats.org/officeDocument/2006/relationships">
  <dimension ref="A1:L142"/>
  <sheetViews>
    <sheetView showZeros="0" workbookViewId="0" topLeftCell="A1">
      <selection activeCell="E17" sqref="E17"/>
    </sheetView>
  </sheetViews>
  <sheetFormatPr defaultColWidth="9.140625" defaultRowHeight="12.75"/>
  <cols>
    <col min="1" max="1" width="6.57421875" style="1" customWidth="1"/>
    <col min="2" max="2" width="10.28125" style="1" customWidth="1"/>
    <col min="3" max="4" width="14.7109375" style="1" customWidth="1"/>
    <col min="5" max="8" width="10.28125" style="1" customWidth="1"/>
    <col min="9" max="9" width="6.57421875" style="1" customWidth="1"/>
    <col min="10" max="10" width="10.28125" style="1" customWidth="1"/>
    <col min="11" max="11" width="31.00390625" style="1" hidden="1" customWidth="1"/>
    <col min="12" max="12" width="12.28125" style="1" hidden="1" customWidth="1"/>
    <col min="13" max="13" width="10.7109375" style="1" customWidth="1"/>
    <col min="14" max="15" width="10.28125" style="1" customWidth="1"/>
    <col min="16" max="16384" width="9.140625" style="1" customWidth="1"/>
  </cols>
  <sheetData>
    <row r="1" spans="1:9" ht="18.75">
      <c r="A1" s="392" t="s">
        <v>278</v>
      </c>
      <c r="B1" s="392"/>
      <c r="C1" s="392"/>
      <c r="D1" s="392"/>
      <c r="E1" s="392"/>
      <c r="F1" s="392"/>
      <c r="G1" s="392"/>
      <c r="H1" s="392"/>
      <c r="I1" s="392"/>
    </row>
    <row r="2" spans="1:9" ht="12.75">
      <c r="A2" s="82"/>
      <c r="B2" s="82"/>
      <c r="C2" s="82"/>
      <c r="D2" s="82"/>
      <c r="E2" s="82"/>
      <c r="F2" s="82"/>
      <c r="G2" s="82"/>
      <c r="H2" s="82"/>
      <c r="I2" s="82"/>
    </row>
    <row r="3" spans="1:9" ht="13.5" thickBot="1">
      <c r="A3" s="83" t="s">
        <v>43</v>
      </c>
      <c r="B3" s="84">
        <f>+'Input Info.'!E10</f>
        <v>0</v>
      </c>
      <c r="C3" s="82"/>
      <c r="D3" s="182" t="s">
        <v>44</v>
      </c>
      <c r="E3" s="391">
        <f>+'Input Info.'!B10</f>
        <v>0</v>
      </c>
      <c r="F3" s="391"/>
      <c r="G3" s="82"/>
      <c r="H3" s="187"/>
      <c r="I3" s="82"/>
    </row>
    <row r="4" spans="1:9" ht="12.75">
      <c r="A4" s="82"/>
      <c r="B4" s="82"/>
      <c r="C4" s="82"/>
      <c r="D4" s="203"/>
      <c r="E4" s="86"/>
      <c r="F4" s="86"/>
      <c r="G4" s="86"/>
      <c r="H4" s="82"/>
      <c r="I4" s="82"/>
    </row>
    <row r="5" spans="1:9" ht="13.5" thickBot="1">
      <c r="A5" s="83" t="s">
        <v>142</v>
      </c>
      <c r="B5" s="84">
        <f>+'Input Info.'!H10</f>
        <v>0</v>
      </c>
      <c r="C5" s="82"/>
      <c r="D5" s="204" t="s">
        <v>110</v>
      </c>
      <c r="E5" s="159">
        <f>+'Input Info.'!F10</f>
        <v>0</v>
      </c>
      <c r="F5" s="204" t="s">
        <v>112</v>
      </c>
      <c r="G5" s="159">
        <f>+'Input Info.'!G10</f>
        <v>0</v>
      </c>
      <c r="H5" s="82"/>
      <c r="I5" s="82"/>
    </row>
    <row r="6" spans="1:9" ht="12.75">
      <c r="A6" s="82"/>
      <c r="B6" s="82"/>
      <c r="C6" s="82"/>
      <c r="D6" s="82"/>
      <c r="E6" s="82"/>
      <c r="F6" s="82"/>
      <c r="G6" s="82"/>
      <c r="H6" s="82"/>
      <c r="I6" s="82"/>
    </row>
    <row r="7" spans="1:9" ht="12.75">
      <c r="A7" s="409" t="s">
        <v>436</v>
      </c>
      <c r="B7" s="409"/>
      <c r="C7" s="82"/>
      <c r="D7" s="82"/>
      <c r="E7" s="82"/>
      <c r="F7" s="82"/>
      <c r="G7" s="82"/>
      <c r="H7" s="82"/>
      <c r="I7" s="82"/>
    </row>
    <row r="8" spans="1:9" ht="13.5" thickBot="1">
      <c r="A8" s="82"/>
      <c r="B8" s="204" t="s">
        <v>433</v>
      </c>
      <c r="C8" s="410">
        <f>'Input Info.'!A18</f>
        <v>0</v>
      </c>
      <c r="D8" s="410"/>
      <c r="E8" s="82"/>
      <c r="F8" s="82"/>
      <c r="G8" s="82"/>
      <c r="H8" s="82"/>
      <c r="I8" s="82"/>
    </row>
    <row r="9" spans="1:9" ht="13.5" thickBot="1">
      <c r="A9" s="82"/>
      <c r="B9" s="204" t="s">
        <v>434</v>
      </c>
      <c r="C9" s="411">
        <f>'Input Info.'!A19</f>
        <v>0</v>
      </c>
      <c r="D9" s="411"/>
      <c r="E9" s="82"/>
      <c r="F9" s="82"/>
      <c r="G9" s="82"/>
      <c r="H9" s="82"/>
      <c r="I9" s="82"/>
    </row>
    <row r="10" spans="1:9" ht="13.5" thickBot="1">
      <c r="A10" s="82"/>
      <c r="B10" s="204" t="s">
        <v>435</v>
      </c>
      <c r="C10" s="411">
        <f>'Input Info.'!A20</f>
        <v>0</v>
      </c>
      <c r="D10" s="411"/>
      <c r="E10" s="82"/>
      <c r="F10" s="82"/>
      <c r="G10" s="82"/>
      <c r="H10" s="82"/>
      <c r="I10" s="82"/>
    </row>
    <row r="11" spans="1:9" ht="13.5" thickBot="1">
      <c r="A11" s="82"/>
      <c r="B11" s="82"/>
      <c r="C11" s="82"/>
      <c r="D11" s="82"/>
      <c r="E11" s="82"/>
      <c r="F11" s="82"/>
      <c r="G11" s="82"/>
      <c r="H11" s="82"/>
      <c r="I11" s="82"/>
    </row>
    <row r="12" spans="1:9" ht="16.5" thickBot="1">
      <c r="A12" s="82"/>
      <c r="B12" s="393" t="s">
        <v>50</v>
      </c>
      <c r="C12" s="394"/>
      <c r="D12" s="394"/>
      <c r="E12" s="394"/>
      <c r="F12" s="394"/>
      <c r="G12" s="394"/>
      <c r="H12" s="395"/>
      <c r="I12" s="82"/>
    </row>
    <row r="13" spans="1:9" ht="16.5" customHeight="1" thickBot="1">
      <c r="A13" s="82"/>
      <c r="B13" s="396" t="s">
        <v>62</v>
      </c>
      <c r="C13" s="398" t="s">
        <v>63</v>
      </c>
      <c r="D13" s="398"/>
      <c r="E13" s="400" t="s">
        <v>362</v>
      </c>
      <c r="F13" s="401"/>
      <c r="G13" s="398" t="s">
        <v>90</v>
      </c>
      <c r="H13" s="389" t="s">
        <v>91</v>
      </c>
      <c r="I13" s="82"/>
    </row>
    <row r="14" spans="1:12" ht="24" customHeight="1" thickBot="1">
      <c r="A14" s="82"/>
      <c r="B14" s="407"/>
      <c r="C14" s="408"/>
      <c r="D14" s="408"/>
      <c r="E14" s="216" t="s">
        <v>369</v>
      </c>
      <c r="F14" s="215" t="s">
        <v>368</v>
      </c>
      <c r="G14" s="408"/>
      <c r="H14" s="406"/>
      <c r="I14" s="82"/>
      <c r="K14" s="193" t="s">
        <v>363</v>
      </c>
      <c r="L14" s="194"/>
    </row>
    <row r="15" spans="1:12" ht="13.5" thickBot="1">
      <c r="A15" s="82"/>
      <c r="B15" s="21"/>
      <c r="C15" s="404"/>
      <c r="D15" s="404"/>
      <c r="E15" s="218"/>
      <c r="F15" s="219">
        <f>(IF(ISBLANK(C15),,(IF(ISBLANK(E15),(VLOOKUP(C15,$K$16:$L$70,2,FALSE)),))))</f>
        <v>0</v>
      </c>
      <c r="G15" s="200"/>
      <c r="H15" s="220">
        <f>+G15*(MAXA(E15,F15))</f>
        <v>0</v>
      </c>
      <c r="I15" s="82"/>
      <c r="K15" s="195" t="s">
        <v>364</v>
      </c>
      <c r="L15" s="196" t="s">
        <v>284</v>
      </c>
    </row>
    <row r="16" spans="1:12" ht="12.75">
      <c r="A16" s="82"/>
      <c r="B16" s="22"/>
      <c r="C16" s="386"/>
      <c r="D16" s="386"/>
      <c r="E16" s="189"/>
      <c r="F16" s="197">
        <f>(IF(ISBLANK(C16),,(IF(ISBLANK(E16),(VLOOKUP(C16,$K$16:$L$70,2,FALSE)),))))</f>
        <v>0</v>
      </c>
      <c r="G16" s="94"/>
      <c r="H16" s="96">
        <f>+G16*(MAXA(E16,F16))</f>
        <v>0</v>
      </c>
      <c r="I16" s="82"/>
      <c r="K16" s="212" t="s">
        <v>379</v>
      </c>
      <c r="L16" s="213">
        <v>0.03</v>
      </c>
    </row>
    <row r="17" spans="1:12" ht="12.75">
      <c r="A17" s="82"/>
      <c r="B17" s="22"/>
      <c r="C17" s="386"/>
      <c r="D17" s="386"/>
      <c r="E17" s="189"/>
      <c r="F17" s="197">
        <f>(IF(ISBLANK(C17),,(IF(ISBLANK(E17),(VLOOKUP(C17,$K$16:$L$70,2,FALSE)),))))</f>
        <v>0</v>
      </c>
      <c r="G17" s="94"/>
      <c r="H17" s="96">
        <f>+G17*(MAXA(E17,F17))</f>
        <v>0</v>
      </c>
      <c r="I17" s="82"/>
      <c r="K17" s="214" t="s">
        <v>380</v>
      </c>
      <c r="L17" s="42">
        <v>0.05</v>
      </c>
    </row>
    <row r="18" spans="1:12" ht="12.75">
      <c r="A18" s="82"/>
      <c r="B18" s="22"/>
      <c r="C18" s="386"/>
      <c r="D18" s="386"/>
      <c r="E18" s="189"/>
      <c r="F18" s="197">
        <f>(IF(ISBLANK(C18),,(IF(ISBLANK(E18),(VLOOKUP(C18,$K$16:$L$70,2,FALSE)),))))</f>
        <v>0</v>
      </c>
      <c r="G18" s="94"/>
      <c r="H18" s="96">
        <f>+G18*(MAXA(E18,F18))</f>
        <v>0</v>
      </c>
      <c r="I18" s="82"/>
      <c r="K18" s="214" t="s">
        <v>381</v>
      </c>
      <c r="L18" s="42">
        <v>0.05</v>
      </c>
    </row>
    <row r="19" spans="1:12" ht="13.5" thickBot="1">
      <c r="A19" s="82"/>
      <c r="B19" s="23"/>
      <c r="C19" s="405"/>
      <c r="D19" s="405"/>
      <c r="E19" s="190"/>
      <c r="F19" s="198">
        <f>(IF(ISBLANK(C19),,(IF(ISBLANK(E19),(VLOOKUP(C19,$K$16:$L$70,2,FALSE)),))))</f>
        <v>0</v>
      </c>
      <c r="G19" s="95"/>
      <c r="H19" s="221">
        <f>+G19*(MAXA(E19,F19))</f>
        <v>0</v>
      </c>
      <c r="I19" s="82"/>
      <c r="K19" s="214" t="s">
        <v>382</v>
      </c>
      <c r="L19" s="42">
        <v>0.05</v>
      </c>
    </row>
    <row r="20" spans="1:12" ht="13.5" thickBot="1">
      <c r="A20" s="82"/>
      <c r="B20" s="82"/>
      <c r="C20" s="402" t="s">
        <v>92</v>
      </c>
      <c r="D20" s="403"/>
      <c r="E20" s="403"/>
      <c r="F20" s="403"/>
      <c r="G20" s="403"/>
      <c r="H20" s="217">
        <f>SUM(H15:H19)</f>
        <v>0</v>
      </c>
      <c r="I20" s="82"/>
      <c r="K20" s="214" t="s">
        <v>383</v>
      </c>
      <c r="L20" s="42">
        <v>0.05</v>
      </c>
    </row>
    <row r="21" spans="1:12" ht="12.75">
      <c r="A21" s="82"/>
      <c r="B21" s="82"/>
      <c r="C21" s="82"/>
      <c r="D21" s="82"/>
      <c r="E21" s="82"/>
      <c r="F21" s="82"/>
      <c r="G21" s="82"/>
      <c r="H21" s="82"/>
      <c r="I21" s="82"/>
      <c r="K21" s="214" t="s">
        <v>384</v>
      </c>
      <c r="L21" s="42">
        <v>0.06</v>
      </c>
    </row>
    <row r="22" spans="1:12" ht="13.5" thickBot="1">
      <c r="A22" s="82"/>
      <c r="B22" s="82"/>
      <c r="C22" s="82"/>
      <c r="D22" s="82"/>
      <c r="E22" s="82"/>
      <c r="F22" s="82"/>
      <c r="G22" s="82"/>
      <c r="H22" s="82"/>
      <c r="I22" s="82"/>
      <c r="K22" s="214" t="s">
        <v>385</v>
      </c>
      <c r="L22" s="42">
        <v>0.06</v>
      </c>
    </row>
    <row r="23" spans="1:12" ht="16.5" thickBot="1">
      <c r="A23" s="82"/>
      <c r="B23" s="393" t="s">
        <v>51</v>
      </c>
      <c r="C23" s="394"/>
      <c r="D23" s="394"/>
      <c r="E23" s="394"/>
      <c r="F23" s="394"/>
      <c r="G23" s="394"/>
      <c r="H23" s="395"/>
      <c r="I23" s="82"/>
      <c r="K23" s="214" t="s">
        <v>386</v>
      </c>
      <c r="L23" s="42">
        <v>0.06</v>
      </c>
    </row>
    <row r="24" spans="1:12" ht="16.5" customHeight="1">
      <c r="A24" s="82"/>
      <c r="B24" s="396" t="s">
        <v>62</v>
      </c>
      <c r="C24" s="398" t="s">
        <v>63</v>
      </c>
      <c r="D24" s="398"/>
      <c r="E24" s="400" t="s">
        <v>362</v>
      </c>
      <c r="F24" s="401"/>
      <c r="G24" s="398" t="s">
        <v>90</v>
      </c>
      <c r="H24" s="389" t="s">
        <v>91</v>
      </c>
      <c r="I24" s="82"/>
      <c r="K24" s="214" t="s">
        <v>387</v>
      </c>
      <c r="L24" s="42">
        <v>0.06</v>
      </c>
    </row>
    <row r="25" spans="1:12" ht="24" customHeight="1" thickBot="1">
      <c r="A25" s="82"/>
      <c r="B25" s="397"/>
      <c r="C25" s="399"/>
      <c r="D25" s="399"/>
      <c r="E25" s="185" t="s">
        <v>369</v>
      </c>
      <c r="F25" s="186" t="s">
        <v>368</v>
      </c>
      <c r="G25" s="399"/>
      <c r="H25" s="390"/>
      <c r="I25" s="82"/>
      <c r="K25" s="214" t="s">
        <v>388</v>
      </c>
      <c r="L25" s="42">
        <v>0.08</v>
      </c>
    </row>
    <row r="26" spans="1:12" ht="12.75">
      <c r="A26" s="82"/>
      <c r="B26" s="28"/>
      <c r="C26" s="386"/>
      <c r="D26" s="386"/>
      <c r="E26" s="188"/>
      <c r="F26" s="197">
        <f>(IF(ISBLANK(C26),,(IF(ISBLANK(E26),(VLOOKUP(C26,$K$16:$L$70,2,FALSE)),))))</f>
        <v>0</v>
      </c>
      <c r="G26" s="93"/>
      <c r="H26" s="96">
        <f>+G26*(MAXA(E26,F26))</f>
        <v>0</v>
      </c>
      <c r="I26" s="82"/>
      <c r="K26" s="214" t="s">
        <v>389</v>
      </c>
      <c r="L26" s="42">
        <v>0.08</v>
      </c>
    </row>
    <row r="27" spans="1:12" ht="12.75">
      <c r="A27" s="82"/>
      <c r="B27" s="22"/>
      <c r="C27" s="386"/>
      <c r="D27" s="386"/>
      <c r="E27" s="189"/>
      <c r="F27" s="197">
        <f>(IF(ISBLANK(C27),,(IF(ISBLANK(E27),(VLOOKUP(C27,$K$16:$L$70,2,FALSE)),))))</f>
        <v>0</v>
      </c>
      <c r="G27" s="94"/>
      <c r="H27" s="96">
        <f>+G27*(MAXA(E27,F27))</f>
        <v>0</v>
      </c>
      <c r="I27" s="82"/>
      <c r="K27" s="214" t="s">
        <v>390</v>
      </c>
      <c r="L27" s="42">
        <v>0.08</v>
      </c>
    </row>
    <row r="28" spans="1:12" ht="12.75">
      <c r="A28" s="82"/>
      <c r="B28" s="22"/>
      <c r="C28" s="386"/>
      <c r="D28" s="386"/>
      <c r="E28" s="189"/>
      <c r="F28" s="197">
        <f>(IF(ISBLANK(C28),,(IF(ISBLANK(E28),(VLOOKUP(C28,$K$16:$L$70,2,FALSE)),))))</f>
        <v>0</v>
      </c>
      <c r="G28" s="94"/>
      <c r="H28" s="96">
        <f>+G28*(MAXA(E28,F28))</f>
        <v>0</v>
      </c>
      <c r="I28" s="82"/>
      <c r="K28" s="214" t="s">
        <v>391</v>
      </c>
      <c r="L28" s="42">
        <v>0.09</v>
      </c>
    </row>
    <row r="29" spans="1:12" ht="12.75">
      <c r="A29" s="82"/>
      <c r="B29" s="22"/>
      <c r="C29" s="386"/>
      <c r="D29" s="386"/>
      <c r="E29" s="189"/>
      <c r="F29" s="197">
        <f>(IF(ISBLANK(C29),,(IF(ISBLANK(E29),(VLOOKUP(C29,$K$16:$L$70,2,FALSE)),))))</f>
        <v>0</v>
      </c>
      <c r="G29" s="94"/>
      <c r="H29" s="96">
        <f>+G29*(MAXA(E29,F29))</f>
        <v>0</v>
      </c>
      <c r="I29" s="82"/>
      <c r="K29" s="214" t="s">
        <v>392</v>
      </c>
      <c r="L29" s="42">
        <v>0.1</v>
      </c>
    </row>
    <row r="30" spans="1:12" ht="13.5" thickBot="1">
      <c r="A30" s="82"/>
      <c r="B30" s="23"/>
      <c r="C30" s="386"/>
      <c r="D30" s="386"/>
      <c r="E30" s="190"/>
      <c r="F30" s="197">
        <f>(IF(ISBLANK(C30),,(IF(ISBLANK(E30),(VLOOKUP(C30,$K$16:$L$70,2,FALSE)),))))</f>
        <v>0</v>
      </c>
      <c r="G30" s="95"/>
      <c r="H30" s="96">
        <f>+G30*(MAXA(E30,F30))</f>
        <v>0</v>
      </c>
      <c r="I30" s="82"/>
      <c r="K30" s="214" t="s">
        <v>393</v>
      </c>
      <c r="L30" s="42">
        <v>0.1</v>
      </c>
    </row>
    <row r="31" spans="1:12" ht="13.5" thickBot="1">
      <c r="A31" s="82"/>
      <c r="B31" s="82"/>
      <c r="C31" s="387" t="s">
        <v>93</v>
      </c>
      <c r="D31" s="388"/>
      <c r="E31" s="388"/>
      <c r="F31" s="388"/>
      <c r="G31" s="388"/>
      <c r="H31" s="44">
        <f>SUM(H26:H30)</f>
        <v>0</v>
      </c>
      <c r="I31" s="82"/>
      <c r="K31" s="214" t="s">
        <v>394</v>
      </c>
      <c r="L31" s="42">
        <v>0.1</v>
      </c>
    </row>
    <row r="32" spans="1:12" ht="12.75">
      <c r="A32" s="82"/>
      <c r="B32" s="82"/>
      <c r="C32" s="82"/>
      <c r="D32" s="82"/>
      <c r="E32" s="82"/>
      <c r="F32" s="82"/>
      <c r="G32" s="82"/>
      <c r="H32" s="82"/>
      <c r="I32" s="82"/>
      <c r="K32" s="214" t="s">
        <v>395</v>
      </c>
      <c r="L32" s="42">
        <v>0.1</v>
      </c>
    </row>
    <row r="33" spans="1:12" ht="13.5" thickBot="1">
      <c r="A33" s="82"/>
      <c r="B33" s="82"/>
      <c r="C33" s="82"/>
      <c r="D33" s="82"/>
      <c r="E33" s="82"/>
      <c r="F33" s="82"/>
      <c r="G33" s="82"/>
      <c r="H33" s="82"/>
      <c r="I33" s="82"/>
      <c r="K33" s="214" t="s">
        <v>396</v>
      </c>
      <c r="L33" s="42">
        <v>0.1</v>
      </c>
    </row>
    <row r="34" spans="1:12" ht="16.5" thickBot="1">
      <c r="A34" s="82"/>
      <c r="B34" s="393" t="s">
        <v>52</v>
      </c>
      <c r="C34" s="394"/>
      <c r="D34" s="394"/>
      <c r="E34" s="394"/>
      <c r="F34" s="394"/>
      <c r="G34" s="394"/>
      <c r="H34" s="395"/>
      <c r="I34" s="82"/>
      <c r="K34" s="214" t="s">
        <v>397</v>
      </c>
      <c r="L34" s="42">
        <v>0.1</v>
      </c>
    </row>
    <row r="35" spans="1:12" ht="16.5" customHeight="1">
      <c r="A35" s="82"/>
      <c r="B35" s="396" t="s">
        <v>62</v>
      </c>
      <c r="C35" s="398" t="s">
        <v>63</v>
      </c>
      <c r="D35" s="398"/>
      <c r="E35" s="400" t="s">
        <v>362</v>
      </c>
      <c r="F35" s="401"/>
      <c r="G35" s="398" t="s">
        <v>90</v>
      </c>
      <c r="H35" s="389" t="s">
        <v>91</v>
      </c>
      <c r="I35" s="82"/>
      <c r="K35" s="214" t="s">
        <v>398</v>
      </c>
      <c r="L35" s="42">
        <v>0.11</v>
      </c>
    </row>
    <row r="36" spans="1:12" ht="24" customHeight="1" thickBot="1">
      <c r="A36" s="82"/>
      <c r="B36" s="397"/>
      <c r="C36" s="399"/>
      <c r="D36" s="399"/>
      <c r="E36" s="185" t="s">
        <v>369</v>
      </c>
      <c r="F36" s="186" t="s">
        <v>368</v>
      </c>
      <c r="G36" s="399"/>
      <c r="H36" s="390"/>
      <c r="I36" s="82"/>
      <c r="K36" s="214" t="s">
        <v>399</v>
      </c>
      <c r="L36" s="42">
        <v>0.13</v>
      </c>
    </row>
    <row r="37" spans="1:12" ht="12.75">
      <c r="A37" s="82"/>
      <c r="B37" s="28"/>
      <c r="C37" s="386"/>
      <c r="D37" s="386"/>
      <c r="E37" s="188"/>
      <c r="F37" s="197">
        <f>(IF(ISBLANK(C37),,(IF(ISBLANK(E37),(VLOOKUP(C37,$K$16:$L$70,2,FALSE)),))))</f>
        <v>0</v>
      </c>
      <c r="G37" s="93"/>
      <c r="H37" s="96">
        <f>+G37*(MAXA(E37,F37))</f>
        <v>0</v>
      </c>
      <c r="I37" s="82"/>
      <c r="K37" s="214" t="s">
        <v>400</v>
      </c>
      <c r="L37" s="42">
        <v>0.15</v>
      </c>
    </row>
    <row r="38" spans="1:12" ht="12.75">
      <c r="A38" s="82"/>
      <c r="B38" s="22"/>
      <c r="C38" s="386"/>
      <c r="D38" s="386"/>
      <c r="E38" s="189"/>
      <c r="F38" s="197">
        <f>(IF(ISBLANK(C38),,(IF(ISBLANK(E38),(VLOOKUP(C38,$K$16:$L$70,2,FALSE)),))))</f>
        <v>0</v>
      </c>
      <c r="G38" s="94"/>
      <c r="H38" s="96">
        <f>+G38*(MAXA(E38,F38))</f>
        <v>0</v>
      </c>
      <c r="I38" s="82"/>
      <c r="K38" s="214" t="s">
        <v>401</v>
      </c>
      <c r="L38" s="42">
        <v>0.16</v>
      </c>
    </row>
    <row r="39" spans="1:12" ht="12.75">
      <c r="A39" s="82"/>
      <c r="B39" s="22"/>
      <c r="C39" s="386"/>
      <c r="D39" s="386"/>
      <c r="E39" s="189"/>
      <c r="F39" s="197">
        <f>(IF(ISBLANK(C39),,(IF(ISBLANK(E39),(VLOOKUP(C39,$K$16:$L$70,2,FALSE)),))))</f>
        <v>0</v>
      </c>
      <c r="G39" s="94"/>
      <c r="H39" s="96">
        <f>+G39*(MAXA(E39,F39))</f>
        <v>0</v>
      </c>
      <c r="I39" s="82"/>
      <c r="K39" s="214" t="s">
        <v>402</v>
      </c>
      <c r="L39" s="42">
        <v>0.16</v>
      </c>
    </row>
    <row r="40" spans="1:12" ht="12.75">
      <c r="A40" s="82"/>
      <c r="B40" s="22"/>
      <c r="C40" s="386"/>
      <c r="D40" s="386"/>
      <c r="E40" s="189"/>
      <c r="F40" s="197">
        <f>(IF(ISBLANK(C40),,(IF(ISBLANK(E40),(VLOOKUP(C40,$K$16:$L$70,2,FALSE)),))))</f>
        <v>0</v>
      </c>
      <c r="G40" s="94"/>
      <c r="H40" s="96">
        <f>+G40*(MAXA(E40,F40))</f>
        <v>0</v>
      </c>
      <c r="I40" s="82"/>
      <c r="K40" s="214" t="s">
        <v>403</v>
      </c>
      <c r="L40" s="42">
        <v>0.16</v>
      </c>
    </row>
    <row r="41" spans="1:12" ht="13.5" thickBot="1">
      <c r="A41" s="82"/>
      <c r="B41" s="23"/>
      <c r="C41" s="386"/>
      <c r="D41" s="386"/>
      <c r="E41" s="190"/>
      <c r="F41" s="197">
        <f>(IF(ISBLANK(C41),,(IF(ISBLANK(E41),(VLOOKUP(C41,$K$16:$L$70,2,FALSE)),))))</f>
        <v>0</v>
      </c>
      <c r="G41" s="95"/>
      <c r="H41" s="96">
        <f>+G41*(MAXA(E41,F41))</f>
        <v>0</v>
      </c>
      <c r="I41" s="82"/>
      <c r="K41" s="214" t="s">
        <v>404</v>
      </c>
      <c r="L41" s="42">
        <v>0.16</v>
      </c>
    </row>
    <row r="42" spans="1:12" ht="13.5" thickBot="1">
      <c r="A42" s="82"/>
      <c r="B42" s="82"/>
      <c r="C42" s="387" t="s">
        <v>94</v>
      </c>
      <c r="D42" s="388"/>
      <c r="E42" s="388"/>
      <c r="F42" s="388"/>
      <c r="G42" s="388"/>
      <c r="H42" s="44">
        <f>SUM(H37:H41)</f>
        <v>0</v>
      </c>
      <c r="I42" s="82"/>
      <c r="K42" s="214" t="s">
        <v>405</v>
      </c>
      <c r="L42" s="42">
        <v>0.16</v>
      </c>
    </row>
    <row r="43" spans="1:12" ht="12.75">
      <c r="A43" s="82"/>
      <c r="B43" s="82"/>
      <c r="C43" s="82"/>
      <c r="D43" s="82"/>
      <c r="E43" s="82"/>
      <c r="F43" s="82"/>
      <c r="G43" s="82"/>
      <c r="H43" s="82"/>
      <c r="I43" s="82"/>
      <c r="K43" s="214" t="s">
        <v>406</v>
      </c>
      <c r="L43" s="42">
        <v>0.17</v>
      </c>
    </row>
    <row r="44" spans="1:12" ht="13.5" thickBot="1">
      <c r="A44" s="82"/>
      <c r="B44" s="82"/>
      <c r="C44" s="82"/>
      <c r="D44" s="82"/>
      <c r="E44" s="82"/>
      <c r="F44" s="82"/>
      <c r="G44" s="82"/>
      <c r="H44" s="82"/>
      <c r="I44" s="82"/>
      <c r="K44" s="214" t="s">
        <v>407</v>
      </c>
      <c r="L44" s="42">
        <v>0.18</v>
      </c>
    </row>
    <row r="45" spans="1:12" ht="16.5" thickBot="1">
      <c r="A45" s="82"/>
      <c r="B45" s="393" t="s">
        <v>53</v>
      </c>
      <c r="C45" s="394"/>
      <c r="D45" s="394"/>
      <c r="E45" s="394"/>
      <c r="F45" s="394"/>
      <c r="G45" s="394"/>
      <c r="H45" s="395"/>
      <c r="I45" s="82"/>
      <c r="K45" s="214" t="s">
        <v>408</v>
      </c>
      <c r="L45" s="42">
        <v>0.19</v>
      </c>
    </row>
    <row r="46" spans="1:12" ht="16.5" customHeight="1">
      <c r="A46" s="82"/>
      <c r="B46" s="396" t="s">
        <v>62</v>
      </c>
      <c r="C46" s="398" t="s">
        <v>63</v>
      </c>
      <c r="D46" s="398"/>
      <c r="E46" s="400" t="s">
        <v>362</v>
      </c>
      <c r="F46" s="401"/>
      <c r="G46" s="398" t="s">
        <v>90</v>
      </c>
      <c r="H46" s="389" t="s">
        <v>91</v>
      </c>
      <c r="I46" s="82"/>
      <c r="K46" s="214" t="s">
        <v>409</v>
      </c>
      <c r="L46" s="42">
        <v>0.24</v>
      </c>
    </row>
    <row r="47" spans="1:12" ht="24" customHeight="1" thickBot="1">
      <c r="A47" s="82"/>
      <c r="B47" s="397"/>
      <c r="C47" s="399"/>
      <c r="D47" s="399"/>
      <c r="E47" s="185" t="s">
        <v>369</v>
      </c>
      <c r="F47" s="186" t="s">
        <v>368</v>
      </c>
      <c r="G47" s="399"/>
      <c r="H47" s="390"/>
      <c r="I47" s="82"/>
      <c r="K47" s="214" t="s">
        <v>410</v>
      </c>
      <c r="L47" s="42">
        <v>0.21</v>
      </c>
    </row>
    <row r="48" spans="1:12" ht="12.75">
      <c r="A48" s="82"/>
      <c r="B48" s="28"/>
      <c r="C48" s="386"/>
      <c r="D48" s="386"/>
      <c r="E48" s="188"/>
      <c r="F48" s="197">
        <f>(IF(ISBLANK(C48),,(IF(ISBLANK(E48),(VLOOKUP(C48,$K$16:$L$70,2,FALSE)),))))</f>
        <v>0</v>
      </c>
      <c r="G48" s="93"/>
      <c r="H48" s="96">
        <f>+G48*(MAXA(E48,F48))</f>
        <v>0</v>
      </c>
      <c r="I48" s="82"/>
      <c r="K48" s="214" t="s">
        <v>411</v>
      </c>
      <c r="L48" s="42">
        <v>0.34</v>
      </c>
    </row>
    <row r="49" spans="1:12" ht="12.75">
      <c r="A49" s="82"/>
      <c r="B49" s="22"/>
      <c r="C49" s="386"/>
      <c r="D49" s="386"/>
      <c r="E49" s="189"/>
      <c r="F49" s="197">
        <f>(IF(ISBLANK(C49),,(IF(ISBLANK(E49),(VLOOKUP(C49,$K$16:$L$70,2,FALSE)),))))</f>
        <v>0</v>
      </c>
      <c r="G49" s="94"/>
      <c r="H49" s="96">
        <f>+G49*(MAXA(E49,F49))</f>
        <v>0</v>
      </c>
      <c r="I49" s="82"/>
      <c r="K49" s="54" t="s">
        <v>412</v>
      </c>
      <c r="L49" s="191">
        <v>0.3</v>
      </c>
    </row>
    <row r="50" spans="1:12" ht="12.75">
      <c r="A50" s="82"/>
      <c r="B50" s="22"/>
      <c r="C50" s="386"/>
      <c r="D50" s="386"/>
      <c r="E50" s="189"/>
      <c r="F50" s="197">
        <f>(IF(ISBLANK(C50),,(IF(ISBLANK(E50),(VLOOKUP(C50,$K$16:$L$70,2,FALSE)),))))</f>
        <v>0</v>
      </c>
      <c r="G50" s="94"/>
      <c r="H50" s="96">
        <f>+G50*(MAXA(E50,F50))</f>
        <v>0</v>
      </c>
      <c r="I50" s="82"/>
      <c r="K50" s="54" t="s">
        <v>413</v>
      </c>
      <c r="L50" s="191">
        <v>0.27</v>
      </c>
    </row>
    <row r="51" spans="1:12" ht="12.75">
      <c r="A51" s="82"/>
      <c r="B51" s="22"/>
      <c r="C51" s="386"/>
      <c r="D51" s="386"/>
      <c r="E51" s="189"/>
      <c r="F51" s="197">
        <f>(IF(ISBLANK(C51),,(IF(ISBLANK(E51),(VLOOKUP(C51,$K$16:$L$70,2,FALSE)),))))</f>
        <v>0</v>
      </c>
      <c r="G51" s="94"/>
      <c r="H51" s="96">
        <f>+G51*(MAXA(E51,F51))</f>
        <v>0</v>
      </c>
      <c r="I51" s="82"/>
      <c r="K51" s="54" t="s">
        <v>414</v>
      </c>
      <c r="L51" s="191">
        <v>0.13</v>
      </c>
    </row>
    <row r="52" spans="1:12" ht="13.5" thickBot="1">
      <c r="A52" s="82"/>
      <c r="B52" s="23"/>
      <c r="C52" s="386"/>
      <c r="D52" s="386"/>
      <c r="E52" s="190"/>
      <c r="F52" s="197">
        <f>(IF(ISBLANK(C52),,(IF(ISBLANK(E52),(VLOOKUP(C52,$K$16:$L$70,2,FALSE)),))))</f>
        <v>0</v>
      </c>
      <c r="G52" s="95"/>
      <c r="H52" s="96">
        <f>+G52*(MAXA(E52,F52))</f>
        <v>0</v>
      </c>
      <c r="I52" s="82"/>
      <c r="K52" s="54" t="s">
        <v>415</v>
      </c>
      <c r="L52" s="191">
        <v>0.16</v>
      </c>
    </row>
    <row r="53" spans="1:12" ht="13.5" thickBot="1">
      <c r="A53" s="82"/>
      <c r="B53" s="82"/>
      <c r="C53" s="387" t="s">
        <v>95</v>
      </c>
      <c r="D53" s="388"/>
      <c r="E53" s="388"/>
      <c r="F53" s="388"/>
      <c r="G53" s="388"/>
      <c r="H53" s="44">
        <f>SUM(H48:H52)</f>
        <v>0</v>
      </c>
      <c r="I53" s="82"/>
      <c r="K53" s="214" t="s">
        <v>416</v>
      </c>
      <c r="L53" s="42">
        <v>0.82</v>
      </c>
    </row>
    <row r="54" spans="1:12" ht="12.75">
      <c r="A54" s="82"/>
      <c r="B54" s="82"/>
      <c r="C54" s="82"/>
      <c r="D54" s="82"/>
      <c r="E54" s="82"/>
      <c r="F54" s="82"/>
      <c r="G54" s="82"/>
      <c r="H54" s="82"/>
      <c r="I54" s="82"/>
      <c r="K54" s="214" t="s">
        <v>417</v>
      </c>
      <c r="L54" s="42">
        <v>0.2</v>
      </c>
    </row>
    <row r="55" spans="1:12" ht="13.5" thickBot="1">
      <c r="A55" s="82"/>
      <c r="B55" s="82"/>
      <c r="C55" s="82"/>
      <c r="D55" s="82"/>
      <c r="E55" s="82"/>
      <c r="F55" s="82"/>
      <c r="G55" s="82"/>
      <c r="H55" s="82"/>
      <c r="I55" s="82"/>
      <c r="K55" s="54" t="s">
        <v>418</v>
      </c>
      <c r="L55" s="191">
        <v>0.17</v>
      </c>
    </row>
    <row r="56" spans="1:12" ht="16.5" thickBot="1">
      <c r="A56" s="82"/>
      <c r="B56" s="393" t="s">
        <v>54</v>
      </c>
      <c r="C56" s="394"/>
      <c r="D56" s="394"/>
      <c r="E56" s="394"/>
      <c r="F56" s="394"/>
      <c r="G56" s="394"/>
      <c r="H56" s="395"/>
      <c r="I56" s="82"/>
      <c r="K56" s="54" t="s">
        <v>419</v>
      </c>
      <c r="L56" s="191">
        <v>0.22</v>
      </c>
    </row>
    <row r="57" spans="1:12" ht="16.5" customHeight="1">
      <c r="A57" s="82"/>
      <c r="B57" s="396" t="s">
        <v>62</v>
      </c>
      <c r="C57" s="398" t="s">
        <v>63</v>
      </c>
      <c r="D57" s="398"/>
      <c r="E57" s="400" t="s">
        <v>362</v>
      </c>
      <c r="F57" s="401"/>
      <c r="G57" s="398" t="s">
        <v>90</v>
      </c>
      <c r="H57" s="389" t="s">
        <v>91</v>
      </c>
      <c r="I57" s="82"/>
      <c r="K57" s="54" t="s">
        <v>420</v>
      </c>
      <c r="L57" s="191">
        <v>0.155</v>
      </c>
    </row>
    <row r="58" spans="1:12" ht="24" customHeight="1" thickBot="1">
      <c r="A58" s="82"/>
      <c r="B58" s="397"/>
      <c r="C58" s="399"/>
      <c r="D58" s="399"/>
      <c r="E58" s="185" t="s">
        <v>369</v>
      </c>
      <c r="F58" s="186" t="s">
        <v>368</v>
      </c>
      <c r="G58" s="399"/>
      <c r="H58" s="390"/>
      <c r="I58" s="82"/>
      <c r="K58" s="54" t="s">
        <v>365</v>
      </c>
      <c r="L58" s="191" t="s">
        <v>367</v>
      </c>
    </row>
    <row r="59" spans="1:12" ht="12.75">
      <c r="A59" s="82"/>
      <c r="B59" s="28"/>
      <c r="C59" s="386"/>
      <c r="D59" s="386"/>
      <c r="E59" s="188"/>
      <c r="F59" s="197">
        <f>(IF(ISBLANK(C59),,(IF(ISBLANK(E59),(VLOOKUP(C59,$K$16:$L$70,2,FALSE)),))))</f>
        <v>0</v>
      </c>
      <c r="G59" s="93"/>
      <c r="H59" s="96">
        <f>+G59*(MAXA(E59,F59))</f>
        <v>0</v>
      </c>
      <c r="I59" s="82"/>
      <c r="K59" s="54" t="s">
        <v>421</v>
      </c>
      <c r="L59" s="191">
        <v>0.18</v>
      </c>
    </row>
    <row r="60" spans="1:12" ht="12.75">
      <c r="A60" s="82"/>
      <c r="B60" s="22"/>
      <c r="C60" s="386"/>
      <c r="D60" s="386"/>
      <c r="E60" s="189"/>
      <c r="F60" s="197">
        <f>(IF(ISBLANK(C60),,(IF(ISBLANK(E60),(VLOOKUP(C60,$K$16:$L$70,2,FALSE)),))))</f>
        <v>0</v>
      </c>
      <c r="G60" s="94"/>
      <c r="H60" s="96">
        <f>+G60*(MAXA(E60,F60))</f>
        <v>0</v>
      </c>
      <c r="I60" s="82"/>
      <c r="K60" s="54" t="s">
        <v>422</v>
      </c>
      <c r="L60" s="191">
        <v>0.11</v>
      </c>
    </row>
    <row r="61" spans="1:12" ht="12.75">
      <c r="A61" s="82"/>
      <c r="B61" s="22"/>
      <c r="C61" s="386"/>
      <c r="D61" s="386"/>
      <c r="E61" s="189"/>
      <c r="F61" s="197">
        <f>(IF(ISBLANK(C61),,(IF(ISBLANK(E61),(VLOOKUP(C61,$K$16:$L$70,2,FALSE)),))))</f>
        <v>0</v>
      </c>
      <c r="G61" s="94"/>
      <c r="H61" s="96">
        <f>+G61*(MAXA(E61,F61))</f>
        <v>0</v>
      </c>
      <c r="I61" s="82"/>
      <c r="K61" s="214" t="s">
        <v>423</v>
      </c>
      <c r="L61" s="42">
        <v>0.28</v>
      </c>
    </row>
    <row r="62" spans="1:12" ht="12.75">
      <c r="A62" s="82"/>
      <c r="B62" s="22"/>
      <c r="C62" s="386"/>
      <c r="D62" s="386"/>
      <c r="E62" s="189"/>
      <c r="F62" s="197">
        <f>(IF(ISBLANK(C62),,(IF(ISBLANK(E62),(VLOOKUP(C62,$K$16:$L$70,2,FALSE)),))))</f>
        <v>0</v>
      </c>
      <c r="G62" s="94"/>
      <c r="H62" s="96">
        <f>+G62*(MAXA(E62,F62))</f>
        <v>0</v>
      </c>
      <c r="I62" s="82"/>
      <c r="K62" s="214" t="s">
        <v>424</v>
      </c>
      <c r="L62" s="42">
        <v>0.3</v>
      </c>
    </row>
    <row r="63" spans="1:12" ht="13.5" thickBot="1">
      <c r="A63" s="82"/>
      <c r="B63" s="23"/>
      <c r="C63" s="386"/>
      <c r="D63" s="386"/>
      <c r="E63" s="190"/>
      <c r="F63" s="197">
        <f>(IF(ISBLANK(C63),,(IF(ISBLANK(E63),(VLOOKUP(C63,$K$16:$L$70,2,FALSE)),))))</f>
        <v>0</v>
      </c>
      <c r="G63" s="95"/>
      <c r="H63" s="96">
        <f>+G63*(MAXA(E63,F63))</f>
        <v>0</v>
      </c>
      <c r="I63" s="82"/>
      <c r="K63" s="214" t="s">
        <v>425</v>
      </c>
      <c r="L63" s="42">
        <v>0.32</v>
      </c>
    </row>
    <row r="64" spans="1:12" ht="13.5" thickBot="1">
      <c r="A64" s="82"/>
      <c r="B64" s="82"/>
      <c r="C64" s="387" t="s">
        <v>96</v>
      </c>
      <c r="D64" s="388"/>
      <c r="E64" s="388"/>
      <c r="F64" s="388"/>
      <c r="G64" s="388"/>
      <c r="H64" s="44">
        <f>SUM(H59:H63)</f>
        <v>0</v>
      </c>
      <c r="I64" s="82"/>
      <c r="K64" s="214" t="s">
        <v>426</v>
      </c>
      <c r="L64" s="42">
        <v>0.16</v>
      </c>
    </row>
    <row r="65" spans="1:12" ht="12.75">
      <c r="A65" s="82"/>
      <c r="B65" s="82"/>
      <c r="C65" s="82"/>
      <c r="D65" s="82"/>
      <c r="E65" s="82"/>
      <c r="F65" s="82"/>
      <c r="G65" s="82"/>
      <c r="H65" s="82"/>
      <c r="I65" s="82"/>
      <c r="K65" s="54" t="s">
        <v>366</v>
      </c>
      <c r="L65" s="191" t="s">
        <v>367</v>
      </c>
    </row>
    <row r="66" spans="1:12" ht="13.5" thickBot="1">
      <c r="A66" s="82"/>
      <c r="B66" s="82"/>
      <c r="C66" s="82"/>
      <c r="D66" s="82"/>
      <c r="E66" s="82"/>
      <c r="F66" s="82"/>
      <c r="G66" s="82"/>
      <c r="H66" s="82"/>
      <c r="I66" s="82"/>
      <c r="K66" s="54" t="s">
        <v>427</v>
      </c>
      <c r="L66" s="191">
        <v>0.13</v>
      </c>
    </row>
    <row r="67" spans="1:12" ht="16.5" thickBot="1">
      <c r="A67" s="82"/>
      <c r="B67" s="393" t="s">
        <v>55</v>
      </c>
      <c r="C67" s="394"/>
      <c r="D67" s="394"/>
      <c r="E67" s="394"/>
      <c r="F67" s="394"/>
      <c r="G67" s="394"/>
      <c r="H67" s="395"/>
      <c r="I67" s="82"/>
      <c r="K67" s="54" t="s">
        <v>428</v>
      </c>
      <c r="L67" s="191">
        <v>0.16</v>
      </c>
    </row>
    <row r="68" spans="1:12" ht="16.5" customHeight="1">
      <c r="A68" s="82"/>
      <c r="B68" s="396" t="s">
        <v>62</v>
      </c>
      <c r="C68" s="398" t="s">
        <v>63</v>
      </c>
      <c r="D68" s="398"/>
      <c r="E68" s="400" t="s">
        <v>362</v>
      </c>
      <c r="F68" s="401"/>
      <c r="G68" s="398" t="s">
        <v>90</v>
      </c>
      <c r="H68" s="389" t="s">
        <v>91</v>
      </c>
      <c r="I68" s="82"/>
      <c r="K68" s="214" t="s">
        <v>429</v>
      </c>
      <c r="L68" s="42">
        <v>0.45</v>
      </c>
    </row>
    <row r="69" spans="1:12" ht="24" customHeight="1" thickBot="1">
      <c r="A69" s="82"/>
      <c r="B69" s="397"/>
      <c r="C69" s="399"/>
      <c r="D69" s="399"/>
      <c r="E69" s="185" t="s">
        <v>369</v>
      </c>
      <c r="F69" s="186" t="s">
        <v>368</v>
      </c>
      <c r="G69" s="399"/>
      <c r="H69" s="390"/>
      <c r="I69" s="82"/>
      <c r="K69" s="54" t="s">
        <v>430</v>
      </c>
      <c r="L69" s="191">
        <v>0.32</v>
      </c>
    </row>
    <row r="70" spans="1:12" ht="13.5" thickBot="1">
      <c r="A70" s="82"/>
      <c r="B70" s="28"/>
      <c r="C70" s="386"/>
      <c r="D70" s="386"/>
      <c r="E70" s="188"/>
      <c r="F70" s="197">
        <f>(IF(ISBLANK(C70),,(IF(ISBLANK(E70),(VLOOKUP(C70,$K$16:$L$70,2,FALSE)),))))</f>
        <v>0</v>
      </c>
      <c r="G70" s="93"/>
      <c r="H70" s="96">
        <f>+G70*(MAXA(E70,F70))</f>
        <v>0</v>
      </c>
      <c r="I70" s="82"/>
      <c r="K70" s="146" t="s">
        <v>431</v>
      </c>
      <c r="L70" s="192">
        <v>0.38</v>
      </c>
    </row>
    <row r="71" spans="1:9" ht="12.75">
      <c r="A71" s="82"/>
      <c r="B71" s="22"/>
      <c r="C71" s="386"/>
      <c r="D71" s="386"/>
      <c r="E71" s="189"/>
      <c r="F71" s="197">
        <f>(IF(ISBLANK(C71),,(IF(ISBLANK(E71),(VLOOKUP(C71,$K$16:$L$70,2,FALSE)),))))</f>
        <v>0</v>
      </c>
      <c r="G71" s="94"/>
      <c r="H71" s="96">
        <f>+G71*(MAXA(E71,F71))</f>
        <v>0</v>
      </c>
      <c r="I71" s="82"/>
    </row>
    <row r="72" spans="1:9" ht="12.75">
      <c r="A72" s="82"/>
      <c r="B72" s="22"/>
      <c r="C72" s="386"/>
      <c r="D72" s="386"/>
      <c r="E72" s="189"/>
      <c r="F72" s="197">
        <f>(IF(ISBLANK(C72),,(IF(ISBLANK(E72),(VLOOKUP(C72,$K$16:$L$70,2,FALSE)),))))</f>
        <v>0</v>
      </c>
      <c r="G72" s="94"/>
      <c r="H72" s="96">
        <f>+G72*(MAXA(E72,F72))</f>
        <v>0</v>
      </c>
      <c r="I72" s="82"/>
    </row>
    <row r="73" spans="1:9" ht="12.75">
      <c r="A73" s="82"/>
      <c r="B73" s="22"/>
      <c r="C73" s="386"/>
      <c r="D73" s="386"/>
      <c r="E73" s="189"/>
      <c r="F73" s="197">
        <f>(IF(ISBLANK(C73),,(IF(ISBLANK(E73),(VLOOKUP(C73,$K$16:$L$70,2,FALSE)),))))</f>
        <v>0</v>
      </c>
      <c r="G73" s="94"/>
      <c r="H73" s="96">
        <f>+G73*(MAXA(E73,F73))</f>
        <v>0</v>
      </c>
      <c r="I73" s="82"/>
    </row>
    <row r="74" spans="1:9" ht="13.5" thickBot="1">
      <c r="A74" s="82"/>
      <c r="B74" s="23"/>
      <c r="C74" s="386"/>
      <c r="D74" s="386"/>
      <c r="E74" s="190"/>
      <c r="F74" s="197">
        <f>(IF(ISBLANK(C74),,(IF(ISBLANK(E74),(VLOOKUP(C74,$K$16:$L$70,2,FALSE)),))))</f>
        <v>0</v>
      </c>
      <c r="G74" s="95"/>
      <c r="H74" s="96">
        <f>+G74*(MAXA(E74,F74))</f>
        <v>0</v>
      </c>
      <c r="I74" s="82"/>
    </row>
    <row r="75" spans="1:9" ht="13.5" thickBot="1">
      <c r="A75" s="82"/>
      <c r="B75" s="82"/>
      <c r="C75" s="387" t="s">
        <v>97</v>
      </c>
      <c r="D75" s="388"/>
      <c r="E75" s="388"/>
      <c r="F75" s="388"/>
      <c r="G75" s="388"/>
      <c r="H75" s="44">
        <f>SUM(H70:H74)</f>
        <v>0</v>
      </c>
      <c r="I75" s="82"/>
    </row>
    <row r="76" spans="1:9" ht="12.75">
      <c r="A76" s="82"/>
      <c r="B76" s="82"/>
      <c r="C76" s="82"/>
      <c r="D76" s="82"/>
      <c r="E76" s="82"/>
      <c r="F76" s="82"/>
      <c r="G76" s="82"/>
      <c r="H76" s="82"/>
      <c r="I76" s="82"/>
    </row>
    <row r="77" spans="1:9" ht="13.5" thickBot="1">
      <c r="A77" s="82"/>
      <c r="B77" s="82"/>
      <c r="C77" s="82"/>
      <c r="D77" s="82"/>
      <c r="E77" s="82"/>
      <c r="F77" s="82"/>
      <c r="G77" s="82"/>
      <c r="H77" s="82"/>
      <c r="I77" s="82"/>
    </row>
    <row r="78" spans="1:9" ht="16.5" thickBot="1">
      <c r="A78" s="82"/>
      <c r="B78" s="393" t="s">
        <v>56</v>
      </c>
      <c r="C78" s="394"/>
      <c r="D78" s="394"/>
      <c r="E78" s="394"/>
      <c r="F78" s="394"/>
      <c r="G78" s="394"/>
      <c r="H78" s="395"/>
      <c r="I78" s="82"/>
    </row>
    <row r="79" spans="1:9" ht="12.75">
      <c r="A79" s="82"/>
      <c r="B79" s="396" t="s">
        <v>62</v>
      </c>
      <c r="C79" s="398" t="s">
        <v>63</v>
      </c>
      <c r="D79" s="398"/>
      <c r="E79" s="400" t="s">
        <v>362</v>
      </c>
      <c r="F79" s="401"/>
      <c r="G79" s="398" t="s">
        <v>90</v>
      </c>
      <c r="H79" s="389" t="s">
        <v>91</v>
      </c>
      <c r="I79" s="82"/>
    </row>
    <row r="80" spans="1:9" ht="26.25" thickBot="1">
      <c r="A80" s="82"/>
      <c r="B80" s="397"/>
      <c r="C80" s="399"/>
      <c r="D80" s="399"/>
      <c r="E80" s="185" t="s">
        <v>369</v>
      </c>
      <c r="F80" s="186" t="s">
        <v>368</v>
      </c>
      <c r="G80" s="399"/>
      <c r="H80" s="390"/>
      <c r="I80" s="82"/>
    </row>
    <row r="81" spans="1:9" ht="12.75">
      <c r="A81" s="82"/>
      <c r="B81" s="28"/>
      <c r="C81" s="386"/>
      <c r="D81" s="386"/>
      <c r="E81" s="188"/>
      <c r="F81" s="197">
        <f>(IF(ISBLANK(C81),,(IF(ISBLANK(E81),(VLOOKUP(C81,$K$16:$L$70,2,FALSE)),))))</f>
        <v>0</v>
      </c>
      <c r="G81" s="93"/>
      <c r="H81" s="96">
        <f>+G81*(MAXA(E81,F81))</f>
        <v>0</v>
      </c>
      <c r="I81" s="82"/>
    </row>
    <row r="82" spans="1:9" ht="12.75">
      <c r="A82" s="82"/>
      <c r="B82" s="22"/>
      <c r="C82" s="386"/>
      <c r="D82" s="386"/>
      <c r="E82" s="189"/>
      <c r="F82" s="197">
        <f>(IF(ISBLANK(C82),,(IF(ISBLANK(E82),(VLOOKUP(C82,$K$16:$L$70,2,FALSE)),))))</f>
        <v>0</v>
      </c>
      <c r="G82" s="94"/>
      <c r="H82" s="96">
        <f>+G82*(MAXA(E82,F82))</f>
        <v>0</v>
      </c>
      <c r="I82" s="82"/>
    </row>
    <row r="83" spans="1:9" ht="12.75">
      <c r="A83" s="82"/>
      <c r="B83" s="22"/>
      <c r="C83" s="386"/>
      <c r="D83" s="386"/>
      <c r="E83" s="189"/>
      <c r="F83" s="197">
        <f>(IF(ISBLANK(C83),,(IF(ISBLANK(E83),(VLOOKUP(C83,$K$16:$L$70,2,FALSE)),))))</f>
        <v>0</v>
      </c>
      <c r="G83" s="94"/>
      <c r="H83" s="96">
        <f>+G83*(MAXA(E83,F83))</f>
        <v>0</v>
      </c>
      <c r="I83" s="82"/>
    </row>
    <row r="84" spans="1:9" ht="12.75">
      <c r="A84" s="82"/>
      <c r="B84" s="22"/>
      <c r="C84" s="386"/>
      <c r="D84" s="386"/>
      <c r="E84" s="189"/>
      <c r="F84" s="197">
        <f>(IF(ISBLANK(C84),,(IF(ISBLANK(E84),(VLOOKUP(C84,$K$16:$L$70,2,FALSE)),))))</f>
        <v>0</v>
      </c>
      <c r="G84" s="94"/>
      <c r="H84" s="96">
        <f>+G84*(MAXA(E84,F84))</f>
        <v>0</v>
      </c>
      <c r="I84" s="82"/>
    </row>
    <row r="85" spans="1:9" ht="13.5" thickBot="1">
      <c r="A85" s="82"/>
      <c r="B85" s="23"/>
      <c r="C85" s="386"/>
      <c r="D85" s="386"/>
      <c r="E85" s="190"/>
      <c r="F85" s="197">
        <f>(IF(ISBLANK(C85),,(IF(ISBLANK(E85),(VLOOKUP(C85,$K$16:$L$70,2,FALSE)),))))</f>
        <v>0</v>
      </c>
      <c r="G85" s="95"/>
      <c r="H85" s="96">
        <f>+G85*(MAXA(E85,F85))</f>
        <v>0</v>
      </c>
      <c r="I85" s="82"/>
    </row>
    <row r="86" spans="1:9" ht="13.5" thickBot="1">
      <c r="A86" s="82"/>
      <c r="B86" s="82"/>
      <c r="C86" s="387" t="s">
        <v>98</v>
      </c>
      <c r="D86" s="388"/>
      <c r="E86" s="388"/>
      <c r="F86" s="388"/>
      <c r="G86" s="388"/>
      <c r="H86" s="44">
        <f>SUM(H81:H85)</f>
        <v>0</v>
      </c>
      <c r="I86" s="82"/>
    </row>
    <row r="87" spans="1:9" ht="12.75">
      <c r="A87" s="82"/>
      <c r="B87" s="82"/>
      <c r="C87" s="82"/>
      <c r="D87" s="82"/>
      <c r="E87" s="82"/>
      <c r="F87" s="82"/>
      <c r="G87" s="82"/>
      <c r="H87" s="82"/>
      <c r="I87" s="82"/>
    </row>
    <row r="88" spans="1:9" ht="13.5" thickBot="1">
      <c r="A88" s="82"/>
      <c r="B88" s="82"/>
      <c r="C88" s="82"/>
      <c r="D88" s="82"/>
      <c r="E88" s="82"/>
      <c r="F88" s="82"/>
      <c r="G88" s="82"/>
      <c r="H88" s="82"/>
      <c r="I88" s="82"/>
    </row>
    <row r="89" spans="1:9" ht="16.5" thickBot="1">
      <c r="A89" s="82"/>
      <c r="B89" s="393" t="s">
        <v>57</v>
      </c>
      <c r="C89" s="394"/>
      <c r="D89" s="394"/>
      <c r="E89" s="394"/>
      <c r="F89" s="394"/>
      <c r="G89" s="394"/>
      <c r="H89" s="395"/>
      <c r="I89" s="82"/>
    </row>
    <row r="90" spans="1:9" ht="12.75">
      <c r="A90" s="82"/>
      <c r="B90" s="396" t="s">
        <v>62</v>
      </c>
      <c r="C90" s="398" t="s">
        <v>63</v>
      </c>
      <c r="D90" s="398"/>
      <c r="E90" s="400" t="s">
        <v>362</v>
      </c>
      <c r="F90" s="401"/>
      <c r="G90" s="398" t="s">
        <v>90</v>
      </c>
      <c r="H90" s="389" t="s">
        <v>91</v>
      </c>
      <c r="I90" s="82"/>
    </row>
    <row r="91" spans="1:9" ht="26.25" thickBot="1">
      <c r="A91" s="82"/>
      <c r="B91" s="397"/>
      <c r="C91" s="399"/>
      <c r="D91" s="399"/>
      <c r="E91" s="185" t="s">
        <v>369</v>
      </c>
      <c r="F91" s="186" t="s">
        <v>368</v>
      </c>
      <c r="G91" s="399"/>
      <c r="H91" s="390"/>
      <c r="I91" s="82"/>
    </row>
    <row r="92" spans="1:9" ht="12.75">
      <c r="A92" s="82"/>
      <c r="B92" s="28"/>
      <c r="C92" s="386"/>
      <c r="D92" s="386"/>
      <c r="E92" s="188"/>
      <c r="F92" s="197">
        <f>(IF(ISBLANK(C92),,(IF(ISBLANK(E92),(VLOOKUP(C92,$K$16:$L$70,2,FALSE)),))))</f>
        <v>0</v>
      </c>
      <c r="G92" s="93"/>
      <c r="H92" s="96">
        <f>+G92*(MAXA(E92,F92))</f>
        <v>0</v>
      </c>
      <c r="I92" s="82"/>
    </row>
    <row r="93" spans="1:9" ht="12.75">
      <c r="A93" s="82"/>
      <c r="B93" s="22"/>
      <c r="C93" s="386"/>
      <c r="D93" s="386"/>
      <c r="E93" s="189"/>
      <c r="F93" s="197">
        <f>(IF(ISBLANK(C93),,(IF(ISBLANK(E93),(VLOOKUP(C93,$K$16:$L$70,2,FALSE)),))))</f>
        <v>0</v>
      </c>
      <c r="G93" s="94"/>
      <c r="H93" s="96">
        <f>+G93*(MAXA(E93,F93))</f>
        <v>0</v>
      </c>
      <c r="I93" s="82"/>
    </row>
    <row r="94" spans="1:9" ht="12.75">
      <c r="A94" s="82"/>
      <c r="B94" s="22"/>
      <c r="C94" s="386"/>
      <c r="D94" s="386"/>
      <c r="E94" s="189"/>
      <c r="F94" s="197">
        <f>(IF(ISBLANK(C94),,(IF(ISBLANK(E94),(VLOOKUP(C94,$K$16:$L$70,2,FALSE)),))))</f>
        <v>0</v>
      </c>
      <c r="G94" s="94"/>
      <c r="H94" s="96">
        <f>+G94*(MAXA(E94,F94))</f>
        <v>0</v>
      </c>
      <c r="I94" s="82"/>
    </row>
    <row r="95" spans="1:9" ht="12.75">
      <c r="A95" s="82"/>
      <c r="B95" s="22"/>
      <c r="C95" s="386"/>
      <c r="D95" s="386"/>
      <c r="E95" s="189"/>
      <c r="F95" s="197">
        <f>(IF(ISBLANK(C95),,(IF(ISBLANK(E95),(VLOOKUP(C95,$K$16:$L$70,2,FALSE)),))))</f>
        <v>0</v>
      </c>
      <c r="G95" s="94"/>
      <c r="H95" s="96">
        <f>+G95*(MAXA(E95,F95))</f>
        <v>0</v>
      </c>
      <c r="I95" s="82"/>
    </row>
    <row r="96" spans="1:9" ht="13.5" thickBot="1">
      <c r="A96" s="82"/>
      <c r="B96" s="23"/>
      <c r="C96" s="386"/>
      <c r="D96" s="386"/>
      <c r="E96" s="190"/>
      <c r="F96" s="197">
        <f>(IF(ISBLANK(C96),,(IF(ISBLANK(E96),(VLOOKUP(C96,$K$16:$L$70,2,FALSE)),))))</f>
        <v>0</v>
      </c>
      <c r="G96" s="95"/>
      <c r="H96" s="96">
        <f>+G96*(MAXA(E96,F96))</f>
        <v>0</v>
      </c>
      <c r="I96" s="82"/>
    </row>
    <row r="97" spans="1:9" ht="13.5" thickBot="1">
      <c r="A97" s="82"/>
      <c r="B97" s="82"/>
      <c r="C97" s="387" t="s">
        <v>99</v>
      </c>
      <c r="D97" s="388"/>
      <c r="E97" s="388"/>
      <c r="F97" s="388"/>
      <c r="G97" s="388"/>
      <c r="H97" s="44">
        <f>SUM(H92:H96)</f>
        <v>0</v>
      </c>
      <c r="I97" s="82"/>
    </row>
    <row r="98" spans="1:9" ht="12.75">
      <c r="A98" s="82"/>
      <c r="B98" s="82"/>
      <c r="C98" s="82"/>
      <c r="D98" s="82"/>
      <c r="E98" s="82"/>
      <c r="F98" s="82"/>
      <c r="G98" s="82"/>
      <c r="H98" s="82"/>
      <c r="I98" s="82"/>
    </row>
    <row r="99" spans="1:9" ht="13.5" thickBot="1">
      <c r="A99" s="82"/>
      <c r="B99" s="82"/>
      <c r="C99" s="82"/>
      <c r="D99" s="82"/>
      <c r="E99" s="82"/>
      <c r="F99" s="82"/>
      <c r="G99" s="82"/>
      <c r="H99" s="82"/>
      <c r="I99" s="82"/>
    </row>
    <row r="100" spans="1:9" ht="16.5" thickBot="1">
      <c r="A100" s="82"/>
      <c r="B100" s="393" t="s">
        <v>58</v>
      </c>
      <c r="C100" s="394"/>
      <c r="D100" s="394"/>
      <c r="E100" s="394"/>
      <c r="F100" s="394"/>
      <c r="G100" s="394"/>
      <c r="H100" s="395"/>
      <c r="I100" s="82"/>
    </row>
    <row r="101" spans="1:9" ht="12.75">
      <c r="A101" s="82"/>
      <c r="B101" s="396" t="s">
        <v>62</v>
      </c>
      <c r="C101" s="398" t="s">
        <v>63</v>
      </c>
      <c r="D101" s="398"/>
      <c r="E101" s="400" t="s">
        <v>362</v>
      </c>
      <c r="F101" s="401"/>
      <c r="G101" s="398" t="s">
        <v>90</v>
      </c>
      <c r="H101" s="389" t="s">
        <v>91</v>
      </c>
      <c r="I101" s="82"/>
    </row>
    <row r="102" spans="1:9" ht="26.25" thickBot="1">
      <c r="A102" s="82"/>
      <c r="B102" s="397"/>
      <c r="C102" s="399"/>
      <c r="D102" s="399"/>
      <c r="E102" s="185" t="s">
        <v>369</v>
      </c>
      <c r="F102" s="186" t="s">
        <v>368</v>
      </c>
      <c r="G102" s="399"/>
      <c r="H102" s="390"/>
      <c r="I102" s="82"/>
    </row>
    <row r="103" spans="1:9" ht="12.75">
      <c r="A103" s="82"/>
      <c r="B103" s="28"/>
      <c r="C103" s="386"/>
      <c r="D103" s="386"/>
      <c r="E103" s="188"/>
      <c r="F103" s="197">
        <f>(IF(ISBLANK(C103),,(IF(ISBLANK(E103),(VLOOKUP(C103,$K$16:$L$70,2,FALSE)),))))</f>
        <v>0</v>
      </c>
      <c r="G103" s="93"/>
      <c r="H103" s="96">
        <f>+G103*(MAXA(E103,F103))</f>
        <v>0</v>
      </c>
      <c r="I103" s="82"/>
    </row>
    <row r="104" spans="1:9" ht="12.75">
      <c r="A104" s="82"/>
      <c r="B104" s="22"/>
      <c r="C104" s="386"/>
      <c r="D104" s="386"/>
      <c r="E104" s="189"/>
      <c r="F104" s="197">
        <f>(IF(ISBLANK(C104),,(IF(ISBLANK(E104),(VLOOKUP(C104,$K$16:$L$70,2,FALSE)),))))</f>
        <v>0</v>
      </c>
      <c r="G104" s="94"/>
      <c r="H104" s="96">
        <f>+G104*(MAXA(E104,F104))</f>
        <v>0</v>
      </c>
      <c r="I104" s="82"/>
    </row>
    <row r="105" spans="1:9" ht="12.75">
      <c r="A105" s="82"/>
      <c r="B105" s="22"/>
      <c r="C105" s="386"/>
      <c r="D105" s="386"/>
      <c r="E105" s="189"/>
      <c r="F105" s="197">
        <f>(IF(ISBLANK(C105),,(IF(ISBLANK(E105),(VLOOKUP(C105,$K$16:$L$70,2,FALSE)),))))</f>
        <v>0</v>
      </c>
      <c r="G105" s="94"/>
      <c r="H105" s="96">
        <f>+G105*(MAXA(E105,F105))</f>
        <v>0</v>
      </c>
      <c r="I105" s="82"/>
    </row>
    <row r="106" spans="1:9" ht="12.75">
      <c r="A106" s="82"/>
      <c r="B106" s="22"/>
      <c r="C106" s="386"/>
      <c r="D106" s="386"/>
      <c r="E106" s="189"/>
      <c r="F106" s="197">
        <f>(IF(ISBLANK(C106),,(IF(ISBLANK(E106),(VLOOKUP(C106,$K$16:$L$70,2,FALSE)),))))</f>
        <v>0</v>
      </c>
      <c r="G106" s="94"/>
      <c r="H106" s="96">
        <f>+G106*(MAXA(E106,F106))</f>
        <v>0</v>
      </c>
      <c r="I106" s="82"/>
    </row>
    <row r="107" spans="1:9" ht="13.5" thickBot="1">
      <c r="A107" s="82"/>
      <c r="B107" s="23"/>
      <c r="C107" s="386"/>
      <c r="D107" s="386"/>
      <c r="E107" s="190"/>
      <c r="F107" s="197">
        <f>(IF(ISBLANK(C107),,(IF(ISBLANK(E107),(VLOOKUP(C107,$K$16:$L$70,2,FALSE)),))))</f>
        <v>0</v>
      </c>
      <c r="G107" s="95"/>
      <c r="H107" s="96">
        <f>+G107*(MAXA(E107,F107))</f>
        <v>0</v>
      </c>
      <c r="I107" s="82"/>
    </row>
    <row r="108" spans="1:9" ht="13.5" thickBot="1">
      <c r="A108" s="82"/>
      <c r="B108" s="82"/>
      <c r="C108" s="387" t="s">
        <v>100</v>
      </c>
      <c r="D108" s="388"/>
      <c r="E108" s="388"/>
      <c r="F108" s="388"/>
      <c r="G108" s="388"/>
      <c r="H108" s="44">
        <f>SUM(H103:H107)</f>
        <v>0</v>
      </c>
      <c r="I108" s="82"/>
    </row>
    <row r="109" spans="1:9" ht="12.75">
      <c r="A109" s="82"/>
      <c r="B109" s="82"/>
      <c r="C109" s="82"/>
      <c r="D109" s="82"/>
      <c r="E109" s="82"/>
      <c r="F109" s="82"/>
      <c r="G109" s="82"/>
      <c r="H109" s="82"/>
      <c r="I109" s="82"/>
    </row>
    <row r="110" spans="1:9" ht="13.5" thickBot="1">
      <c r="A110" s="82"/>
      <c r="B110" s="82"/>
      <c r="C110" s="82"/>
      <c r="D110" s="82"/>
      <c r="E110" s="82"/>
      <c r="F110" s="82"/>
      <c r="G110" s="82"/>
      <c r="H110" s="82"/>
      <c r="I110" s="82"/>
    </row>
    <row r="111" spans="1:9" ht="16.5" thickBot="1">
      <c r="A111" s="82"/>
      <c r="B111" s="393" t="s">
        <v>59</v>
      </c>
      <c r="C111" s="394"/>
      <c r="D111" s="394"/>
      <c r="E111" s="394"/>
      <c r="F111" s="394"/>
      <c r="G111" s="394"/>
      <c r="H111" s="395"/>
      <c r="I111" s="82"/>
    </row>
    <row r="112" spans="1:9" ht="12.75">
      <c r="A112" s="82"/>
      <c r="B112" s="396" t="s">
        <v>62</v>
      </c>
      <c r="C112" s="398" t="s">
        <v>63</v>
      </c>
      <c r="D112" s="398"/>
      <c r="E112" s="400" t="s">
        <v>362</v>
      </c>
      <c r="F112" s="401"/>
      <c r="G112" s="398" t="s">
        <v>90</v>
      </c>
      <c r="H112" s="389" t="s">
        <v>91</v>
      </c>
      <c r="I112" s="82"/>
    </row>
    <row r="113" spans="1:9" ht="26.25" thickBot="1">
      <c r="A113" s="82"/>
      <c r="B113" s="397"/>
      <c r="C113" s="399"/>
      <c r="D113" s="399"/>
      <c r="E113" s="185" t="s">
        <v>369</v>
      </c>
      <c r="F113" s="186" t="s">
        <v>368</v>
      </c>
      <c r="G113" s="399"/>
      <c r="H113" s="390"/>
      <c r="I113" s="82"/>
    </row>
    <row r="114" spans="1:9" ht="12.75">
      <c r="A114" s="82"/>
      <c r="B114" s="28"/>
      <c r="C114" s="386"/>
      <c r="D114" s="386"/>
      <c r="E114" s="188"/>
      <c r="F114" s="197">
        <f>(IF(ISBLANK(C114),,(IF(ISBLANK(E114),(VLOOKUP(C114,$K$16:$L$70,2,FALSE)),))))</f>
        <v>0</v>
      </c>
      <c r="G114" s="93"/>
      <c r="H114" s="96">
        <f>+G114*(MAXA(E114,F114))</f>
        <v>0</v>
      </c>
      <c r="I114" s="82"/>
    </row>
    <row r="115" spans="1:9" ht="12.75">
      <c r="A115" s="82"/>
      <c r="B115" s="22"/>
      <c r="C115" s="386"/>
      <c r="D115" s="386"/>
      <c r="E115" s="189"/>
      <c r="F115" s="197">
        <f>(IF(ISBLANK(C115),,(IF(ISBLANK(E115),(VLOOKUP(C115,$K$16:$L$70,2,FALSE)),))))</f>
        <v>0</v>
      </c>
      <c r="G115" s="94"/>
      <c r="H115" s="96">
        <f>+G115*(MAXA(E115,F115))</f>
        <v>0</v>
      </c>
      <c r="I115" s="82"/>
    </row>
    <row r="116" spans="1:9" ht="12.75">
      <c r="A116" s="82"/>
      <c r="B116" s="22"/>
      <c r="C116" s="386"/>
      <c r="D116" s="386"/>
      <c r="E116" s="189"/>
      <c r="F116" s="197">
        <f>(IF(ISBLANK(C116),,(IF(ISBLANK(E116),(VLOOKUP(C116,$K$16:$L$70,2,FALSE)),))))</f>
        <v>0</v>
      </c>
      <c r="G116" s="94"/>
      <c r="H116" s="96">
        <f>+G116*(MAXA(E116,F116))</f>
        <v>0</v>
      </c>
      <c r="I116" s="82"/>
    </row>
    <row r="117" spans="1:9" ht="12.75">
      <c r="A117" s="82"/>
      <c r="B117" s="22"/>
      <c r="C117" s="386"/>
      <c r="D117" s="386"/>
      <c r="E117" s="189"/>
      <c r="F117" s="197">
        <f>(IF(ISBLANK(C117),,(IF(ISBLANK(E117),(VLOOKUP(C117,$K$16:$L$70,2,FALSE)),))))</f>
        <v>0</v>
      </c>
      <c r="G117" s="94"/>
      <c r="H117" s="96">
        <f>+G117*(MAXA(E117,F117))</f>
        <v>0</v>
      </c>
      <c r="I117" s="82"/>
    </row>
    <row r="118" spans="1:9" ht="13.5" thickBot="1">
      <c r="A118" s="82"/>
      <c r="B118" s="23"/>
      <c r="C118" s="386"/>
      <c r="D118" s="386"/>
      <c r="E118" s="190"/>
      <c r="F118" s="197">
        <f>(IF(ISBLANK(C118),,(IF(ISBLANK(E118),(VLOOKUP(C118,$K$16:$L$70,2,FALSE)),))))</f>
        <v>0</v>
      </c>
      <c r="G118" s="95"/>
      <c r="H118" s="96">
        <f>+G118*(MAXA(E118,F118))</f>
        <v>0</v>
      </c>
      <c r="I118" s="82"/>
    </row>
    <row r="119" spans="1:9" ht="13.5" thickBot="1">
      <c r="A119" s="82"/>
      <c r="B119" s="82"/>
      <c r="C119" s="387" t="s">
        <v>101</v>
      </c>
      <c r="D119" s="388"/>
      <c r="E119" s="388"/>
      <c r="F119" s="388"/>
      <c r="G119" s="388"/>
      <c r="H119" s="44">
        <f>SUM(H114:H118)</f>
        <v>0</v>
      </c>
      <c r="I119" s="82"/>
    </row>
    <row r="120" spans="1:9" ht="12.75">
      <c r="A120" s="82"/>
      <c r="B120" s="82"/>
      <c r="C120" s="82"/>
      <c r="D120" s="82"/>
      <c r="E120" s="82"/>
      <c r="F120" s="82"/>
      <c r="G120" s="82"/>
      <c r="H120" s="82"/>
      <c r="I120" s="82"/>
    </row>
    <row r="121" spans="1:9" ht="13.5" thickBot="1">
      <c r="A121" s="82"/>
      <c r="B121" s="82"/>
      <c r="C121" s="82"/>
      <c r="D121" s="82"/>
      <c r="E121" s="82"/>
      <c r="F121" s="82"/>
      <c r="G121" s="82"/>
      <c r="H121" s="82"/>
      <c r="I121" s="82"/>
    </row>
    <row r="122" spans="1:9" ht="16.5" thickBot="1">
      <c r="A122" s="82"/>
      <c r="B122" s="393" t="s">
        <v>60</v>
      </c>
      <c r="C122" s="394"/>
      <c r="D122" s="394"/>
      <c r="E122" s="394"/>
      <c r="F122" s="394"/>
      <c r="G122" s="394"/>
      <c r="H122" s="395"/>
      <c r="I122" s="82"/>
    </row>
    <row r="123" spans="1:9" ht="12.75">
      <c r="A123" s="82"/>
      <c r="B123" s="396" t="s">
        <v>62</v>
      </c>
      <c r="C123" s="398" t="s">
        <v>63</v>
      </c>
      <c r="D123" s="398"/>
      <c r="E123" s="400" t="s">
        <v>362</v>
      </c>
      <c r="F123" s="401"/>
      <c r="G123" s="398" t="s">
        <v>90</v>
      </c>
      <c r="H123" s="389" t="s">
        <v>91</v>
      </c>
      <c r="I123" s="82"/>
    </row>
    <row r="124" spans="1:9" ht="26.25" thickBot="1">
      <c r="A124" s="82"/>
      <c r="B124" s="397"/>
      <c r="C124" s="399"/>
      <c r="D124" s="399"/>
      <c r="E124" s="185" t="s">
        <v>369</v>
      </c>
      <c r="F124" s="186" t="s">
        <v>368</v>
      </c>
      <c r="G124" s="399"/>
      <c r="H124" s="390"/>
      <c r="I124" s="82"/>
    </row>
    <row r="125" spans="1:9" ht="12.75">
      <c r="A125" s="82"/>
      <c r="B125" s="28"/>
      <c r="C125" s="386"/>
      <c r="D125" s="386"/>
      <c r="E125" s="188"/>
      <c r="F125" s="197">
        <f>(IF(ISBLANK(C125),,(IF(ISBLANK(E125),(VLOOKUP(C125,$K$16:$L$70,2,FALSE)),))))</f>
        <v>0</v>
      </c>
      <c r="G125" s="93"/>
      <c r="H125" s="96">
        <f>+G125*(MAXA(E125,F125))</f>
        <v>0</v>
      </c>
      <c r="I125" s="82"/>
    </row>
    <row r="126" spans="1:9" ht="12.75">
      <c r="A126" s="82"/>
      <c r="B126" s="22"/>
      <c r="C126" s="386"/>
      <c r="D126" s="386"/>
      <c r="E126" s="189"/>
      <c r="F126" s="197">
        <f>(IF(ISBLANK(C126),,(IF(ISBLANK(E126),(VLOOKUP(C126,$K$16:$L$70,2,FALSE)),))))</f>
        <v>0</v>
      </c>
      <c r="G126" s="94"/>
      <c r="H126" s="96">
        <f>+G126*(MAXA(E126,F126))</f>
        <v>0</v>
      </c>
      <c r="I126" s="82"/>
    </row>
    <row r="127" spans="1:9" ht="12.75">
      <c r="A127" s="82"/>
      <c r="B127" s="22"/>
      <c r="C127" s="386"/>
      <c r="D127" s="386"/>
      <c r="E127" s="189"/>
      <c r="F127" s="197">
        <f>(IF(ISBLANK(C127),,(IF(ISBLANK(E127),(VLOOKUP(C127,$K$16:$L$70,2,FALSE)),))))</f>
        <v>0</v>
      </c>
      <c r="G127" s="94"/>
      <c r="H127" s="96">
        <f>+G127*(MAXA(E127,F127))</f>
        <v>0</v>
      </c>
      <c r="I127" s="82"/>
    </row>
    <row r="128" spans="1:9" ht="12.75">
      <c r="A128" s="82"/>
      <c r="B128" s="22"/>
      <c r="C128" s="386"/>
      <c r="D128" s="386"/>
      <c r="E128" s="189"/>
      <c r="F128" s="197">
        <f>(IF(ISBLANK(C128),,(IF(ISBLANK(E128),(VLOOKUP(C128,$K$16:$L$70,2,FALSE)),))))</f>
        <v>0</v>
      </c>
      <c r="G128" s="94"/>
      <c r="H128" s="96">
        <f>+G128*(MAXA(E128,F128))</f>
        <v>0</v>
      </c>
      <c r="I128" s="82"/>
    </row>
    <row r="129" spans="1:9" ht="13.5" thickBot="1">
      <c r="A129" s="82"/>
      <c r="B129" s="23"/>
      <c r="C129" s="386"/>
      <c r="D129" s="386"/>
      <c r="E129" s="190"/>
      <c r="F129" s="197">
        <f>(IF(ISBLANK(C129),,(IF(ISBLANK(E129),(VLOOKUP(C129,$K$16:$L$70,2,FALSE)),))))</f>
        <v>0</v>
      </c>
      <c r="G129" s="95"/>
      <c r="H129" s="96">
        <f>+G129*(MAXA(E129,F129))</f>
        <v>0</v>
      </c>
      <c r="I129" s="82"/>
    </row>
    <row r="130" spans="1:9" ht="13.5" thickBot="1">
      <c r="A130" s="82"/>
      <c r="B130" s="82"/>
      <c r="C130" s="387" t="s">
        <v>102</v>
      </c>
      <c r="D130" s="388"/>
      <c r="E130" s="388"/>
      <c r="F130" s="388"/>
      <c r="G130" s="388"/>
      <c r="H130" s="44">
        <f>SUM(H125:H129)</f>
        <v>0</v>
      </c>
      <c r="I130" s="82"/>
    </row>
    <row r="131" spans="1:9" ht="12.75">
      <c r="A131" s="82"/>
      <c r="B131" s="82"/>
      <c r="C131" s="82"/>
      <c r="D131" s="82"/>
      <c r="E131" s="82"/>
      <c r="F131" s="82"/>
      <c r="G131" s="82"/>
      <c r="H131" s="82"/>
      <c r="I131" s="82"/>
    </row>
    <row r="132" spans="1:9" ht="13.5" thickBot="1">
      <c r="A132" s="82"/>
      <c r="B132" s="82"/>
      <c r="C132" s="82"/>
      <c r="D132" s="82"/>
      <c r="E132" s="82"/>
      <c r="F132" s="82"/>
      <c r="G132" s="82"/>
      <c r="H132" s="82"/>
      <c r="I132" s="82"/>
    </row>
    <row r="133" spans="1:9" ht="16.5" thickBot="1">
      <c r="A133" s="82"/>
      <c r="B133" s="393" t="s">
        <v>61</v>
      </c>
      <c r="C133" s="394"/>
      <c r="D133" s="394"/>
      <c r="E133" s="394"/>
      <c r="F133" s="394"/>
      <c r="G133" s="394"/>
      <c r="H133" s="395"/>
      <c r="I133" s="82"/>
    </row>
    <row r="134" spans="1:9" ht="12.75">
      <c r="A134" s="82"/>
      <c r="B134" s="396" t="s">
        <v>62</v>
      </c>
      <c r="C134" s="398" t="s">
        <v>63</v>
      </c>
      <c r="D134" s="398"/>
      <c r="E134" s="400" t="s">
        <v>362</v>
      </c>
      <c r="F134" s="401"/>
      <c r="G134" s="398" t="s">
        <v>90</v>
      </c>
      <c r="H134" s="389" t="s">
        <v>91</v>
      </c>
      <c r="I134" s="82"/>
    </row>
    <row r="135" spans="1:9" ht="26.25" thickBot="1">
      <c r="A135" s="82"/>
      <c r="B135" s="397"/>
      <c r="C135" s="399"/>
      <c r="D135" s="399"/>
      <c r="E135" s="185" t="s">
        <v>369</v>
      </c>
      <c r="F135" s="186" t="s">
        <v>368</v>
      </c>
      <c r="G135" s="399"/>
      <c r="H135" s="390"/>
      <c r="I135" s="82"/>
    </row>
    <row r="136" spans="1:9" ht="12.75">
      <c r="A136" s="82"/>
      <c r="B136" s="28"/>
      <c r="C136" s="386"/>
      <c r="D136" s="386"/>
      <c r="E136" s="188"/>
      <c r="F136" s="197">
        <f>(IF(ISBLANK(C136),,(IF(ISBLANK(E136),(VLOOKUP(C136,$K$16:$L$70,2,FALSE)),))))</f>
        <v>0</v>
      </c>
      <c r="G136" s="93"/>
      <c r="H136" s="96">
        <f>+G136*(MAXA(E136,F136))</f>
        <v>0</v>
      </c>
      <c r="I136" s="82"/>
    </row>
    <row r="137" spans="1:9" ht="12.75">
      <c r="A137" s="82"/>
      <c r="B137" s="22"/>
      <c r="C137" s="386"/>
      <c r="D137" s="386"/>
      <c r="E137" s="189"/>
      <c r="F137" s="197">
        <f>(IF(ISBLANK(C137),,(IF(ISBLANK(E137),(VLOOKUP(C137,$K$16:$L$70,2,FALSE)),))))</f>
        <v>0</v>
      </c>
      <c r="G137" s="94"/>
      <c r="H137" s="96">
        <f>+G137*(MAXA(E137,F137))</f>
        <v>0</v>
      </c>
      <c r="I137" s="82"/>
    </row>
    <row r="138" spans="1:9" ht="12.75">
      <c r="A138" s="82"/>
      <c r="B138" s="22"/>
      <c r="C138" s="386"/>
      <c r="D138" s="386"/>
      <c r="E138" s="189"/>
      <c r="F138" s="197">
        <f>(IF(ISBLANK(C138),,(IF(ISBLANK(E138),(VLOOKUP(C138,$K$16:$L$70,2,FALSE)),))))</f>
        <v>0</v>
      </c>
      <c r="G138" s="94"/>
      <c r="H138" s="96">
        <f>+G138*(MAXA(E138,F138))</f>
        <v>0</v>
      </c>
      <c r="I138" s="82"/>
    </row>
    <row r="139" spans="1:9" ht="12.75">
      <c r="A139" s="82"/>
      <c r="B139" s="22"/>
      <c r="C139" s="386"/>
      <c r="D139" s="386"/>
      <c r="E139" s="189"/>
      <c r="F139" s="197">
        <f>(IF(ISBLANK(C139),,(IF(ISBLANK(E139),(VLOOKUP(C139,$K$16:$L$70,2,FALSE)),))))</f>
        <v>0</v>
      </c>
      <c r="G139" s="94"/>
      <c r="H139" s="96">
        <f>+G139*(MAXA(E139,F139))</f>
        <v>0</v>
      </c>
      <c r="I139" s="82"/>
    </row>
    <row r="140" spans="1:9" ht="13.5" thickBot="1">
      <c r="A140" s="82"/>
      <c r="B140" s="23"/>
      <c r="C140" s="386"/>
      <c r="D140" s="386"/>
      <c r="E140" s="190"/>
      <c r="F140" s="197">
        <f>(IF(ISBLANK(C140),,(IF(ISBLANK(E140),(VLOOKUP(C140,$K$16:$L$70,2,FALSE)),))))</f>
        <v>0</v>
      </c>
      <c r="G140" s="95"/>
      <c r="H140" s="96">
        <f>+G140*(MAXA(E140,F140))</f>
        <v>0</v>
      </c>
      <c r="I140" s="82"/>
    </row>
    <row r="141" spans="1:9" ht="13.5" thickBot="1">
      <c r="A141" s="82"/>
      <c r="B141" s="82"/>
      <c r="C141" s="387" t="s">
        <v>370</v>
      </c>
      <c r="D141" s="388"/>
      <c r="E141" s="388"/>
      <c r="F141" s="388"/>
      <c r="G141" s="388"/>
      <c r="H141" s="44">
        <f>SUM(H136:H140)</f>
        <v>0</v>
      </c>
      <c r="I141" s="82"/>
    </row>
    <row r="142" spans="1:9" ht="12.75">
      <c r="A142" s="82"/>
      <c r="B142" s="82"/>
      <c r="C142" s="82"/>
      <c r="D142" s="82"/>
      <c r="E142" s="82"/>
      <c r="F142" s="82"/>
      <c r="G142" s="82"/>
      <c r="H142" s="82"/>
      <c r="I142" s="82"/>
    </row>
  </sheetData>
  <sheetProtection password="C75C" sheet="1" objects="1" scenarios="1"/>
  <mergeCells count="150">
    <mergeCell ref="A7:B7"/>
    <mergeCell ref="C8:D8"/>
    <mergeCell ref="C9:D9"/>
    <mergeCell ref="C10:D10"/>
    <mergeCell ref="H13:H14"/>
    <mergeCell ref="E13:F13"/>
    <mergeCell ref="B13:B14"/>
    <mergeCell ref="C13:D14"/>
    <mergeCell ref="G13:G14"/>
    <mergeCell ref="B134:B135"/>
    <mergeCell ref="C134:D135"/>
    <mergeCell ref="E134:F134"/>
    <mergeCell ref="G134:G135"/>
    <mergeCell ref="C15:D15"/>
    <mergeCell ref="C16:D16"/>
    <mergeCell ref="C17:D17"/>
    <mergeCell ref="C19:D19"/>
    <mergeCell ref="C129:D129"/>
    <mergeCell ref="C130:G130"/>
    <mergeCell ref="B133:H133"/>
    <mergeCell ref="C20:G20"/>
    <mergeCell ref="C125:D125"/>
    <mergeCell ref="C126:D126"/>
    <mergeCell ref="C127:D127"/>
    <mergeCell ref="C128:D128"/>
    <mergeCell ref="C118:D118"/>
    <mergeCell ref="C119:G119"/>
    <mergeCell ref="B122:H122"/>
    <mergeCell ref="B123:B124"/>
    <mergeCell ref="C123:D124"/>
    <mergeCell ref="E123:F123"/>
    <mergeCell ref="G123:G124"/>
    <mergeCell ref="H123:H124"/>
    <mergeCell ref="C114:D114"/>
    <mergeCell ref="C115:D115"/>
    <mergeCell ref="C116:D116"/>
    <mergeCell ref="C117:D117"/>
    <mergeCell ref="C107:D107"/>
    <mergeCell ref="C108:G108"/>
    <mergeCell ref="B111:H111"/>
    <mergeCell ref="B112:B113"/>
    <mergeCell ref="C112:D113"/>
    <mergeCell ref="E112:F112"/>
    <mergeCell ref="G112:G113"/>
    <mergeCell ref="H112:H113"/>
    <mergeCell ref="C103:D103"/>
    <mergeCell ref="C104:D104"/>
    <mergeCell ref="C105:D105"/>
    <mergeCell ref="C106:D106"/>
    <mergeCell ref="C96:D96"/>
    <mergeCell ref="C97:G97"/>
    <mergeCell ref="B100:H100"/>
    <mergeCell ref="B101:B102"/>
    <mergeCell ref="C101:D102"/>
    <mergeCell ref="E101:F101"/>
    <mergeCell ref="G101:G102"/>
    <mergeCell ref="H101:H102"/>
    <mergeCell ref="C92:D92"/>
    <mergeCell ref="C93:D93"/>
    <mergeCell ref="C94:D94"/>
    <mergeCell ref="C95:D95"/>
    <mergeCell ref="C85:D85"/>
    <mergeCell ref="C86:G86"/>
    <mergeCell ref="B89:H89"/>
    <mergeCell ref="B90:B91"/>
    <mergeCell ref="C90:D91"/>
    <mergeCell ref="E90:F90"/>
    <mergeCell ref="G90:G91"/>
    <mergeCell ref="H90:H91"/>
    <mergeCell ref="C81:D81"/>
    <mergeCell ref="C82:D82"/>
    <mergeCell ref="C83:D83"/>
    <mergeCell ref="C84:D84"/>
    <mergeCell ref="C74:D74"/>
    <mergeCell ref="C75:G75"/>
    <mergeCell ref="B78:H78"/>
    <mergeCell ref="B79:B80"/>
    <mergeCell ref="C79:D80"/>
    <mergeCell ref="E79:F79"/>
    <mergeCell ref="G79:G80"/>
    <mergeCell ref="H79:H80"/>
    <mergeCell ref="C70:D70"/>
    <mergeCell ref="C71:D71"/>
    <mergeCell ref="C72:D72"/>
    <mergeCell ref="C73:D73"/>
    <mergeCell ref="C63:D63"/>
    <mergeCell ref="C64:G64"/>
    <mergeCell ref="B67:H67"/>
    <mergeCell ref="B68:B69"/>
    <mergeCell ref="C68:D69"/>
    <mergeCell ref="E68:F68"/>
    <mergeCell ref="G68:G69"/>
    <mergeCell ref="H68:H69"/>
    <mergeCell ref="C59:D59"/>
    <mergeCell ref="C60:D60"/>
    <mergeCell ref="C61:D61"/>
    <mergeCell ref="C62:D62"/>
    <mergeCell ref="C52:D52"/>
    <mergeCell ref="C53:G53"/>
    <mergeCell ref="B56:H56"/>
    <mergeCell ref="B57:B58"/>
    <mergeCell ref="C57:D58"/>
    <mergeCell ref="E57:F57"/>
    <mergeCell ref="G57:G58"/>
    <mergeCell ref="H57:H58"/>
    <mergeCell ref="C48:D48"/>
    <mergeCell ref="C49:D49"/>
    <mergeCell ref="C50:D50"/>
    <mergeCell ref="C51:D51"/>
    <mergeCell ref="C41:D41"/>
    <mergeCell ref="C42:G42"/>
    <mergeCell ref="B45:H45"/>
    <mergeCell ref="B46:B47"/>
    <mergeCell ref="C46:D47"/>
    <mergeCell ref="E46:F46"/>
    <mergeCell ref="G46:G47"/>
    <mergeCell ref="H46:H47"/>
    <mergeCell ref="C37:D37"/>
    <mergeCell ref="C38:D38"/>
    <mergeCell ref="C39:D39"/>
    <mergeCell ref="C40:D40"/>
    <mergeCell ref="C30:D30"/>
    <mergeCell ref="C31:G31"/>
    <mergeCell ref="B34:H34"/>
    <mergeCell ref="B35:B36"/>
    <mergeCell ref="C35:D36"/>
    <mergeCell ref="E35:F35"/>
    <mergeCell ref="G35:G36"/>
    <mergeCell ref="H35:H36"/>
    <mergeCell ref="C26:D26"/>
    <mergeCell ref="C27:D27"/>
    <mergeCell ref="C28:D28"/>
    <mergeCell ref="C29:D29"/>
    <mergeCell ref="E3:F3"/>
    <mergeCell ref="A1:I1"/>
    <mergeCell ref="B23:H23"/>
    <mergeCell ref="B24:B25"/>
    <mergeCell ref="C24:D25"/>
    <mergeCell ref="E24:F24"/>
    <mergeCell ref="G24:G25"/>
    <mergeCell ref="H24:H25"/>
    <mergeCell ref="C18:D18"/>
    <mergeCell ref="B12:H12"/>
    <mergeCell ref="C139:D139"/>
    <mergeCell ref="C140:D140"/>
    <mergeCell ref="C141:G141"/>
    <mergeCell ref="H134:H135"/>
    <mergeCell ref="C136:D136"/>
    <mergeCell ref="C137:D137"/>
    <mergeCell ref="C138:D138"/>
  </mergeCells>
  <dataValidations count="4">
    <dataValidation allowBlank="1" showInputMessage="1" showErrorMessage="1" promptTitle="Date of Application" prompt="Enter date that chemical fertilizer was applied to the field (example 6/30/02)." sqref="B15:B19 B26:B30 B37:B41 B48:B52 B59:B63 B70:B74 B81:B85 B92:B96 B103:B107 B114:B118 B125:B129 B136:B140"/>
    <dataValidation allowBlank="1" showInputMessage="1" showErrorMessage="1" promptTitle="Amount of Fertilizer Applied" prompt="Enter the total amount of fertilizer applied in pounds/acre (lbs/ac). " sqref="G15:G19 G26:G30 G37:G41 G48:G52 G59:G63 G70:G74 G81:G85 G92:G96 G103:G107 G114:G118 G125:G129 G136:G140"/>
    <dataValidation type="list" allowBlank="1" showInputMessage="1" showErrorMessage="1" promptTitle="Fertilizer Type" prompt="Select the type of fertilizer applied to the field (examples - ammonium sulfate, urea, etc.).&#10;&#10;If selecting custom blend or other you must enter a nitrogen value from the actual label." sqref="C15:D19 C26:D30 C37:D41 C48:D52 C59:D63 C70:D74 C81:D85 C92:D96 C103:D107 C114:D118 C125:D129 C136:D140">
      <formula1>$K$16:$K$70</formula1>
    </dataValidation>
    <dataValidation allowBlank="1" showInputMessage="1" showErrorMessage="1" promptTitle="Nitrogen Content - Label Value" prompt="Enter the actual % nitrogen as given on the fertilizer's label.  If no value is entered then a published value will appear in the &quot;book value&quot; box.&#10;&#10;Must be entered if you selected Custom blend or Other." sqref="E15:E19 E26:E30 E37:E41 E48:E52 E59:E63 E70:E74 E81:E85 E92:E96 E103:E107 E114:E118 E125:E129 E136:E140"/>
  </dataValidations>
  <printOptions horizontalCentered="1" verticalCentered="1"/>
  <pageMargins left="0.5" right="0.5" top="0.5" bottom="0.5" header="0.5" footer="0.25"/>
  <pageSetup horizontalDpi="600" verticalDpi="600" orientation="portrait" r:id="rId1"/>
  <headerFooter alignWithMargins="0">
    <oddFooter>&amp;L&amp;"Times New Roman,Regular"&amp;8NMED - Ground Water Quality Bureau&amp;R&amp;"Times New Roman,Regular"&amp;8Form Last Updated: June 14, 2003</oddFooter>
  </headerFooter>
  <rowBreaks count="3" manualBreakCount="3">
    <brk id="43" max="255" man="1"/>
    <brk id="76" max="255" man="1"/>
    <brk id="109" max="255" man="1"/>
  </rowBreaks>
</worksheet>
</file>

<file path=xl/worksheets/sheet7.xml><?xml version="1.0" encoding="utf-8"?>
<worksheet xmlns="http://schemas.openxmlformats.org/spreadsheetml/2006/main" xmlns:r="http://schemas.openxmlformats.org/officeDocument/2006/relationships">
  <dimension ref="A1:P39"/>
  <sheetViews>
    <sheetView showGridLines="0" showZeros="0" workbookViewId="0" topLeftCell="A1">
      <selection activeCell="I36" sqref="I36"/>
    </sheetView>
  </sheetViews>
  <sheetFormatPr defaultColWidth="9.140625" defaultRowHeight="12.75"/>
  <cols>
    <col min="1" max="3" width="9.140625" style="1" customWidth="1"/>
    <col min="4" max="4" width="6.7109375" style="1" customWidth="1"/>
    <col min="5" max="7" width="9.140625" style="1" customWidth="1"/>
    <col min="8" max="8" width="5.7109375" style="1" customWidth="1"/>
    <col min="9" max="11" width="9.140625" style="1" customWidth="1"/>
    <col min="12" max="12" width="5.7109375" style="1" customWidth="1"/>
    <col min="13" max="16384" width="9.140625" style="1" customWidth="1"/>
  </cols>
  <sheetData>
    <row r="1" spans="1:15" ht="18.75">
      <c r="A1" s="392" t="s">
        <v>291</v>
      </c>
      <c r="B1" s="392"/>
      <c r="C1" s="392"/>
      <c r="D1" s="392"/>
      <c r="E1" s="392"/>
      <c r="F1" s="392"/>
      <c r="G1" s="392"/>
      <c r="H1" s="392"/>
      <c r="I1" s="392"/>
      <c r="J1" s="392"/>
      <c r="K1" s="392"/>
      <c r="L1" s="392"/>
      <c r="M1" s="392"/>
      <c r="N1" s="392"/>
      <c r="O1" s="392"/>
    </row>
    <row r="3" spans="1:16" ht="15.75">
      <c r="A3" s="3" t="s">
        <v>26</v>
      </c>
      <c r="B3" s="14">
        <f>+'Input Info.'!E10</f>
        <v>0</v>
      </c>
      <c r="C3" s="2"/>
      <c r="D3" s="4"/>
      <c r="E3" s="4"/>
      <c r="F3" s="4"/>
      <c r="G3" s="5"/>
      <c r="H3" s="415" t="s">
        <v>44</v>
      </c>
      <c r="I3" s="415"/>
      <c r="J3" s="430">
        <f>+'Input Info.'!B10</f>
        <v>0</v>
      </c>
      <c r="K3" s="430"/>
      <c r="L3" s="430"/>
      <c r="M3" s="430"/>
      <c r="N3" s="2"/>
      <c r="O3" s="6"/>
      <c r="P3" s="6"/>
    </row>
    <row r="4" spans="1:16" ht="9.75" customHeight="1">
      <c r="A4" s="3"/>
      <c r="B4" s="19"/>
      <c r="C4" s="2"/>
      <c r="D4" s="4"/>
      <c r="E4" s="4"/>
      <c r="F4" s="4"/>
      <c r="G4" s="5"/>
      <c r="H4" s="5"/>
      <c r="I4" s="3"/>
      <c r="J4" s="3"/>
      <c r="K4" s="2"/>
      <c r="L4" s="2"/>
      <c r="M4" s="2"/>
      <c r="N4" s="2"/>
      <c r="O4" s="6"/>
      <c r="P4" s="6"/>
    </row>
    <row r="5" spans="1:15" ht="12.75">
      <c r="A5" s="3" t="s">
        <v>142</v>
      </c>
      <c r="B5" s="14">
        <f>+'Input Info.'!H10</f>
        <v>0</v>
      </c>
      <c r="C5" s="104"/>
      <c r="D5" s="3" t="s">
        <v>109</v>
      </c>
      <c r="E5" s="15">
        <f>+'Input Info.'!I10</f>
        <v>0</v>
      </c>
      <c r="G5" s="106"/>
      <c r="H5" s="415" t="s">
        <v>110</v>
      </c>
      <c r="I5" s="415"/>
      <c r="J5" s="3" t="s">
        <v>111</v>
      </c>
      <c r="K5" s="416">
        <f>+'Input Info.'!F10</f>
        <v>0</v>
      </c>
      <c r="L5" s="416"/>
      <c r="M5" s="2" t="s">
        <v>112</v>
      </c>
      <c r="N5" s="416">
        <f>+'Input Info.'!G10</f>
        <v>0</v>
      </c>
      <c r="O5" s="416"/>
    </row>
    <row r="6" spans="11:15" ht="9" customHeight="1">
      <c r="K6" s="18"/>
      <c r="L6" s="18"/>
      <c r="N6" s="18"/>
      <c r="O6" s="18"/>
    </row>
    <row r="7" spans="1:15" ht="12.75">
      <c r="A7" s="414" t="s">
        <v>113</v>
      </c>
      <c r="B7" s="414"/>
      <c r="C7" s="414"/>
      <c r="D7" s="20">
        <f>+'Input Info.'!M18</f>
        <v>0</v>
      </c>
      <c r="E7" s="105" t="s">
        <v>87</v>
      </c>
      <c r="G7" s="414" t="s">
        <v>378</v>
      </c>
      <c r="H7" s="414"/>
      <c r="I7" s="431">
        <f>'Input Info.'!A18</f>
        <v>0</v>
      </c>
      <c r="J7" s="431"/>
      <c r="K7" s="432">
        <f>'Input Info.'!A19</f>
        <v>0</v>
      </c>
      <c r="L7" s="432"/>
      <c r="M7" s="432"/>
      <c r="N7" s="433">
        <f>'Input Info.'!A20</f>
        <v>0</v>
      </c>
      <c r="O7" s="433"/>
    </row>
    <row r="9" ht="13.5" thickBot="1"/>
    <row r="10" spans="1:15" ht="13.5" thickBot="1">
      <c r="A10" s="412" t="s">
        <v>50</v>
      </c>
      <c r="B10" s="429"/>
      <c r="C10" s="413"/>
      <c r="E10" s="412" t="s">
        <v>51</v>
      </c>
      <c r="F10" s="429"/>
      <c r="G10" s="413"/>
      <c r="I10" s="412" t="s">
        <v>52</v>
      </c>
      <c r="J10" s="429"/>
      <c r="K10" s="413"/>
      <c r="M10" s="412" t="s">
        <v>53</v>
      </c>
      <c r="N10" s="429"/>
      <c r="O10" s="413"/>
    </row>
    <row r="11" spans="1:15" ht="13.5" thickBot="1">
      <c r="A11" s="417" t="s">
        <v>103</v>
      </c>
      <c r="B11" s="418"/>
      <c r="C11" s="16" t="s">
        <v>106</v>
      </c>
      <c r="E11" s="417" t="s">
        <v>103</v>
      </c>
      <c r="F11" s="418"/>
      <c r="G11" s="16" t="s">
        <v>106</v>
      </c>
      <c r="I11" s="417" t="s">
        <v>103</v>
      </c>
      <c r="J11" s="418"/>
      <c r="K11" s="16" t="s">
        <v>106</v>
      </c>
      <c r="M11" s="417" t="s">
        <v>103</v>
      </c>
      <c r="N11" s="418"/>
      <c r="O11" s="16" t="s">
        <v>106</v>
      </c>
    </row>
    <row r="12" spans="1:15" ht="12.75">
      <c r="A12" s="423" t="s">
        <v>29</v>
      </c>
      <c r="B12" s="424"/>
      <c r="C12" s="41">
        <f>+'Effluent LADS'!M15</f>
        <v>0</v>
      </c>
      <c r="E12" s="423" t="s">
        <v>29</v>
      </c>
      <c r="F12" s="424"/>
      <c r="G12" s="41">
        <f>+'Effluent LADS'!$M16</f>
        <v>0</v>
      </c>
      <c r="I12" s="423" t="s">
        <v>29</v>
      </c>
      <c r="J12" s="424"/>
      <c r="K12" s="41">
        <f>+'Effluent LADS'!M17</f>
        <v>0</v>
      </c>
      <c r="M12" s="423" t="s">
        <v>29</v>
      </c>
      <c r="N12" s="424"/>
      <c r="O12" s="41">
        <f>+'Effluent LADS'!M18</f>
        <v>0</v>
      </c>
    </row>
    <row r="13" spans="1:15" ht="12.75">
      <c r="A13" s="427" t="s">
        <v>105</v>
      </c>
      <c r="B13" s="428"/>
      <c r="C13" s="42">
        <f>+'Manure LADS'!L15</f>
        <v>0</v>
      </c>
      <c r="E13" s="427" t="s">
        <v>105</v>
      </c>
      <c r="F13" s="428"/>
      <c r="G13" s="42">
        <f>+'Manure LADS'!$L16</f>
        <v>0</v>
      </c>
      <c r="I13" s="427" t="s">
        <v>105</v>
      </c>
      <c r="J13" s="428"/>
      <c r="K13" s="42">
        <f>+'Manure LADS'!L17</f>
        <v>0</v>
      </c>
      <c r="M13" s="427" t="s">
        <v>105</v>
      </c>
      <c r="N13" s="428"/>
      <c r="O13" s="42">
        <f>+'Manure LADS'!L18</f>
        <v>0</v>
      </c>
    </row>
    <row r="14" spans="1:15" ht="13.5" thickBot="1">
      <c r="A14" s="425" t="s">
        <v>104</v>
      </c>
      <c r="B14" s="426"/>
      <c r="C14" s="43">
        <f>'Chemical Log'!H20</f>
        <v>0</v>
      </c>
      <c r="E14" s="425" t="s">
        <v>104</v>
      </c>
      <c r="F14" s="426"/>
      <c r="G14" s="43">
        <f>'Chemical Log'!H31</f>
        <v>0</v>
      </c>
      <c r="I14" s="425" t="s">
        <v>104</v>
      </c>
      <c r="J14" s="426"/>
      <c r="K14" s="43">
        <f>'Chemical Log'!H42</f>
        <v>0</v>
      </c>
      <c r="M14" s="425" t="s">
        <v>104</v>
      </c>
      <c r="N14" s="426"/>
      <c r="O14" s="43">
        <f>'Chemical Log'!H53</f>
        <v>0</v>
      </c>
    </row>
    <row r="15" spans="1:15" ht="13.5" thickBot="1">
      <c r="A15" s="412" t="s">
        <v>122</v>
      </c>
      <c r="B15" s="413"/>
      <c r="C15" s="44">
        <f>SUM(C12:C14)</f>
        <v>0</v>
      </c>
      <c r="E15" s="412" t="s">
        <v>123</v>
      </c>
      <c r="F15" s="413"/>
      <c r="G15" s="44">
        <f>SUM(G12:G14)</f>
        <v>0</v>
      </c>
      <c r="I15" s="412" t="s">
        <v>124</v>
      </c>
      <c r="J15" s="413"/>
      <c r="K15" s="44">
        <f>SUM(K12:K14)</f>
        <v>0</v>
      </c>
      <c r="M15" s="412" t="s">
        <v>125</v>
      </c>
      <c r="N15" s="413"/>
      <c r="O15" s="44">
        <f>SUM(O12:O14)</f>
        <v>0</v>
      </c>
    </row>
    <row r="17" ht="13.5" thickBot="1"/>
    <row r="18" spans="1:15" ht="13.5" thickBot="1">
      <c r="A18" s="412" t="s">
        <v>54</v>
      </c>
      <c r="B18" s="429"/>
      <c r="C18" s="413"/>
      <c r="E18" s="412" t="s">
        <v>55</v>
      </c>
      <c r="F18" s="429"/>
      <c r="G18" s="413"/>
      <c r="I18" s="412" t="s">
        <v>56</v>
      </c>
      <c r="J18" s="429"/>
      <c r="K18" s="413"/>
      <c r="M18" s="412" t="s">
        <v>57</v>
      </c>
      <c r="N18" s="429"/>
      <c r="O18" s="413"/>
    </row>
    <row r="19" spans="1:15" ht="13.5" thickBot="1">
      <c r="A19" s="417" t="s">
        <v>103</v>
      </c>
      <c r="B19" s="418"/>
      <c r="C19" s="16" t="s">
        <v>106</v>
      </c>
      <c r="E19" s="417" t="s">
        <v>103</v>
      </c>
      <c r="F19" s="418"/>
      <c r="G19" s="16" t="s">
        <v>106</v>
      </c>
      <c r="I19" s="417" t="s">
        <v>103</v>
      </c>
      <c r="J19" s="418"/>
      <c r="K19" s="16" t="s">
        <v>106</v>
      </c>
      <c r="M19" s="417" t="s">
        <v>103</v>
      </c>
      <c r="N19" s="418"/>
      <c r="O19" s="16" t="s">
        <v>106</v>
      </c>
    </row>
    <row r="20" spans="1:15" ht="12.75">
      <c r="A20" s="423" t="s">
        <v>29</v>
      </c>
      <c r="B20" s="424"/>
      <c r="C20" s="41">
        <f>+'Effluent LADS'!M19</f>
        <v>0</v>
      </c>
      <c r="E20" s="423" t="s">
        <v>29</v>
      </c>
      <c r="F20" s="424"/>
      <c r="G20" s="41">
        <f>+'Effluent LADS'!M20</f>
        <v>0</v>
      </c>
      <c r="I20" s="423" t="s">
        <v>29</v>
      </c>
      <c r="J20" s="424"/>
      <c r="K20" s="41">
        <f>+'Effluent LADS'!M21</f>
        <v>0</v>
      </c>
      <c r="M20" s="423" t="s">
        <v>29</v>
      </c>
      <c r="N20" s="424"/>
      <c r="O20" s="41">
        <f>+'Effluent LADS'!M22</f>
        <v>0</v>
      </c>
    </row>
    <row r="21" spans="1:15" ht="12.75">
      <c r="A21" s="427" t="s">
        <v>105</v>
      </c>
      <c r="B21" s="428"/>
      <c r="C21" s="42">
        <f>+'Manure LADS'!L19</f>
        <v>0</v>
      </c>
      <c r="E21" s="427" t="s">
        <v>105</v>
      </c>
      <c r="F21" s="428"/>
      <c r="G21" s="42">
        <f>+'Manure LADS'!L20</f>
        <v>0</v>
      </c>
      <c r="I21" s="427" t="s">
        <v>105</v>
      </c>
      <c r="J21" s="428"/>
      <c r="K21" s="42">
        <f>+'Manure LADS'!L21</f>
        <v>0</v>
      </c>
      <c r="M21" s="427" t="s">
        <v>105</v>
      </c>
      <c r="N21" s="428"/>
      <c r="O21" s="42">
        <f>+'Manure LADS'!L22</f>
        <v>0</v>
      </c>
    </row>
    <row r="22" spans="1:15" ht="13.5" thickBot="1">
      <c r="A22" s="425" t="s">
        <v>104</v>
      </c>
      <c r="B22" s="426"/>
      <c r="C22" s="43">
        <f>'Chemical Log'!H64</f>
        <v>0</v>
      </c>
      <c r="E22" s="425" t="s">
        <v>104</v>
      </c>
      <c r="F22" s="426"/>
      <c r="G22" s="43">
        <f>'Chemical Log'!H75</f>
        <v>0</v>
      </c>
      <c r="I22" s="425" t="s">
        <v>104</v>
      </c>
      <c r="J22" s="426"/>
      <c r="K22" s="43">
        <f>'Chemical Log'!H86</f>
        <v>0</v>
      </c>
      <c r="M22" s="425" t="s">
        <v>104</v>
      </c>
      <c r="N22" s="426"/>
      <c r="O22" s="43">
        <f>'Chemical Log'!H97</f>
        <v>0</v>
      </c>
    </row>
    <row r="23" spans="1:15" ht="13.5" thickBot="1">
      <c r="A23" s="412" t="s">
        <v>114</v>
      </c>
      <c r="B23" s="413"/>
      <c r="C23" s="44">
        <f>SUM(C20:C22)</f>
        <v>0</v>
      </c>
      <c r="E23" s="412" t="s">
        <v>121</v>
      </c>
      <c r="F23" s="413"/>
      <c r="G23" s="44">
        <f>SUM(G20:G22)</f>
        <v>0</v>
      </c>
      <c r="I23" s="412" t="s">
        <v>120</v>
      </c>
      <c r="J23" s="413"/>
      <c r="K23" s="44">
        <f>SUM(K20:K22)</f>
        <v>0</v>
      </c>
      <c r="M23" s="412" t="s">
        <v>119</v>
      </c>
      <c r="N23" s="413"/>
      <c r="O23" s="44">
        <f>SUM(O20:O22)</f>
        <v>0</v>
      </c>
    </row>
    <row r="25" ht="13.5" thickBot="1"/>
    <row r="26" spans="1:15" ht="13.5" thickBot="1">
      <c r="A26" s="412" t="s">
        <v>58</v>
      </c>
      <c r="B26" s="429"/>
      <c r="C26" s="413"/>
      <c r="E26" s="412" t="s">
        <v>59</v>
      </c>
      <c r="F26" s="429"/>
      <c r="G26" s="413"/>
      <c r="I26" s="412" t="s">
        <v>60</v>
      </c>
      <c r="J26" s="429"/>
      <c r="K26" s="413"/>
      <c r="M26" s="412" t="s">
        <v>61</v>
      </c>
      <c r="N26" s="429"/>
      <c r="O26" s="413"/>
    </row>
    <row r="27" spans="1:15" ht="13.5" thickBot="1">
      <c r="A27" s="417" t="s">
        <v>103</v>
      </c>
      <c r="B27" s="418"/>
      <c r="C27" s="16" t="s">
        <v>106</v>
      </c>
      <c r="E27" s="417" t="s">
        <v>103</v>
      </c>
      <c r="F27" s="418"/>
      <c r="G27" s="16" t="s">
        <v>106</v>
      </c>
      <c r="I27" s="417" t="s">
        <v>103</v>
      </c>
      <c r="J27" s="418"/>
      <c r="K27" s="16" t="s">
        <v>106</v>
      </c>
      <c r="M27" s="417" t="s">
        <v>103</v>
      </c>
      <c r="N27" s="418"/>
      <c r="O27" s="16" t="s">
        <v>106</v>
      </c>
    </row>
    <row r="28" spans="1:15" ht="12.75">
      <c r="A28" s="423" t="s">
        <v>29</v>
      </c>
      <c r="B28" s="424"/>
      <c r="C28" s="41">
        <f>+'Effluent LADS'!M23</f>
        <v>0</v>
      </c>
      <c r="E28" s="423" t="s">
        <v>29</v>
      </c>
      <c r="F28" s="424"/>
      <c r="G28" s="41">
        <f>+'Effluent LADS'!M24</f>
        <v>0</v>
      </c>
      <c r="I28" s="423" t="s">
        <v>29</v>
      </c>
      <c r="J28" s="424"/>
      <c r="K28" s="41">
        <f>+'Effluent LADS'!M25</f>
        <v>0</v>
      </c>
      <c r="M28" s="423" t="s">
        <v>29</v>
      </c>
      <c r="N28" s="424"/>
      <c r="O28" s="41">
        <f>+'Effluent LADS'!M26</f>
        <v>0</v>
      </c>
    </row>
    <row r="29" spans="1:15" ht="12.75">
      <c r="A29" s="427" t="s">
        <v>105</v>
      </c>
      <c r="B29" s="428"/>
      <c r="C29" s="42">
        <f>+'Manure LADS'!L23</f>
        <v>0</v>
      </c>
      <c r="E29" s="427" t="s">
        <v>105</v>
      </c>
      <c r="F29" s="428"/>
      <c r="G29" s="42">
        <f>+'Manure LADS'!L24</f>
        <v>0</v>
      </c>
      <c r="I29" s="427" t="s">
        <v>105</v>
      </c>
      <c r="J29" s="428"/>
      <c r="K29" s="42">
        <f>+'Manure LADS'!L25</f>
        <v>0</v>
      </c>
      <c r="M29" s="427" t="s">
        <v>105</v>
      </c>
      <c r="N29" s="428"/>
      <c r="O29" s="42">
        <f>+'Manure LADS'!L26</f>
        <v>0</v>
      </c>
    </row>
    <row r="30" spans="1:15" ht="13.5" thickBot="1">
      <c r="A30" s="425" t="s">
        <v>104</v>
      </c>
      <c r="B30" s="426"/>
      <c r="C30" s="43">
        <f>'Chemical Log'!H108</f>
        <v>0</v>
      </c>
      <c r="E30" s="425" t="s">
        <v>104</v>
      </c>
      <c r="F30" s="426"/>
      <c r="G30" s="43">
        <f>'Chemical Log'!H119</f>
        <v>0</v>
      </c>
      <c r="I30" s="425" t="s">
        <v>104</v>
      </c>
      <c r="J30" s="426"/>
      <c r="K30" s="43">
        <f>'Chemical Log'!H130</f>
        <v>0</v>
      </c>
      <c r="M30" s="425" t="s">
        <v>104</v>
      </c>
      <c r="N30" s="426"/>
      <c r="O30" s="43">
        <f>'Chemical Log'!H141</f>
        <v>0</v>
      </c>
    </row>
    <row r="31" spans="1:15" ht="13.5" thickBot="1">
      <c r="A31" s="412" t="s">
        <v>115</v>
      </c>
      <c r="B31" s="413"/>
      <c r="C31" s="44">
        <f>SUM(C28:C30)</f>
        <v>0</v>
      </c>
      <c r="E31" s="412" t="s">
        <v>116</v>
      </c>
      <c r="F31" s="413"/>
      <c r="G31" s="44">
        <f>SUM(G28:G30)</f>
        <v>0</v>
      </c>
      <c r="I31" s="412" t="s">
        <v>117</v>
      </c>
      <c r="J31" s="413"/>
      <c r="K31" s="44">
        <f>SUM(K28:K30)</f>
        <v>0</v>
      </c>
      <c r="M31" s="412" t="s">
        <v>118</v>
      </c>
      <c r="N31" s="413"/>
      <c r="O31" s="44">
        <f>SUM(O28:O30)</f>
        <v>0</v>
      </c>
    </row>
    <row r="33" ht="13.5" thickBot="1"/>
    <row r="34" spans="6:9" ht="13.5" thickBot="1">
      <c r="F34" s="420" t="s">
        <v>107</v>
      </c>
      <c r="G34" s="421"/>
      <c r="H34" s="421"/>
      <c r="I34" s="422"/>
    </row>
    <row r="35" spans="6:9" ht="13.5" thickBot="1">
      <c r="F35" s="417" t="s">
        <v>103</v>
      </c>
      <c r="G35" s="418"/>
      <c r="H35" s="418"/>
      <c r="I35" s="17" t="s">
        <v>106</v>
      </c>
    </row>
    <row r="36" spans="6:10" ht="12.75">
      <c r="F36" s="423" t="s">
        <v>29</v>
      </c>
      <c r="G36" s="424"/>
      <c r="H36" s="424"/>
      <c r="I36" s="45">
        <f>SUM(C12,G12,K12,O12,C20,G20,K20,O20,C28,G28,K28,O28)</f>
        <v>0</v>
      </c>
      <c r="J36"/>
    </row>
    <row r="37" spans="6:10" ht="12.75">
      <c r="F37" s="427" t="s">
        <v>105</v>
      </c>
      <c r="G37" s="428"/>
      <c r="H37" s="428"/>
      <c r="I37" s="46">
        <f>SUM(C13,G13,K13,O13,C21,G21,K21,O21,C29,G29,K29,O29)</f>
        <v>0</v>
      </c>
      <c r="J37"/>
    </row>
    <row r="38" spans="6:9" ht="13.5" thickBot="1">
      <c r="F38" s="425" t="s">
        <v>104</v>
      </c>
      <c r="G38" s="426"/>
      <c r="H38" s="426"/>
      <c r="I38" s="47">
        <f>SUM(C14,G14,K14,O14,C22,G22,K22,O22,C30,G30,K30,O30)</f>
        <v>0</v>
      </c>
    </row>
    <row r="39" spans="6:9" ht="13.5" thickBot="1">
      <c r="F39" s="417" t="s">
        <v>108</v>
      </c>
      <c r="G39" s="418"/>
      <c r="H39" s="419"/>
      <c r="I39" s="44">
        <f>SUM(I36:I38)</f>
        <v>0</v>
      </c>
    </row>
  </sheetData>
  <sheetProtection password="C75C" sheet="1" objects="1" scenarios="1"/>
  <mergeCells count="89">
    <mergeCell ref="G7:H7"/>
    <mergeCell ref="I7:J7"/>
    <mergeCell ref="K7:M7"/>
    <mergeCell ref="N7:O7"/>
    <mergeCell ref="A13:B13"/>
    <mergeCell ref="A14:B14"/>
    <mergeCell ref="A10:C10"/>
    <mergeCell ref="E10:G10"/>
    <mergeCell ref="E11:F11"/>
    <mergeCell ref="E12:F12"/>
    <mergeCell ref="A11:B11"/>
    <mergeCell ref="A12:B12"/>
    <mergeCell ref="I10:K10"/>
    <mergeCell ref="M10:O10"/>
    <mergeCell ref="E13:F13"/>
    <mergeCell ref="E14:F14"/>
    <mergeCell ref="I11:J11"/>
    <mergeCell ref="I12:J12"/>
    <mergeCell ref="I13:J13"/>
    <mergeCell ref="M11:N11"/>
    <mergeCell ref="M12:N12"/>
    <mergeCell ref="M13:N13"/>
    <mergeCell ref="A20:B20"/>
    <mergeCell ref="E19:F19"/>
    <mergeCell ref="E20:F20"/>
    <mergeCell ref="A19:B19"/>
    <mergeCell ref="M23:N23"/>
    <mergeCell ref="I23:J23"/>
    <mergeCell ref="I19:J19"/>
    <mergeCell ref="M19:N19"/>
    <mergeCell ref="I21:J21"/>
    <mergeCell ref="M21:N21"/>
    <mergeCell ref="I20:J20"/>
    <mergeCell ref="M20:N20"/>
    <mergeCell ref="F36:H36"/>
    <mergeCell ref="F38:H38"/>
    <mergeCell ref="F37:H37"/>
    <mergeCell ref="A31:B31"/>
    <mergeCell ref="E31:F31"/>
    <mergeCell ref="A22:B22"/>
    <mergeCell ref="E22:F22"/>
    <mergeCell ref="I14:J14"/>
    <mergeCell ref="M14:N14"/>
    <mergeCell ref="A18:C18"/>
    <mergeCell ref="E18:G18"/>
    <mergeCell ref="I22:J22"/>
    <mergeCell ref="M22:N22"/>
    <mergeCell ref="I18:K18"/>
    <mergeCell ref="M18:O18"/>
    <mergeCell ref="A21:B21"/>
    <mergeCell ref="E21:F21"/>
    <mergeCell ref="J3:M3"/>
    <mergeCell ref="I30:J30"/>
    <mergeCell ref="M30:N30"/>
    <mergeCell ref="I28:J28"/>
    <mergeCell ref="M28:N28"/>
    <mergeCell ref="I29:J29"/>
    <mergeCell ref="M29:N29"/>
    <mergeCell ref="I26:K26"/>
    <mergeCell ref="M31:N31"/>
    <mergeCell ref="M26:O26"/>
    <mergeCell ref="I27:J27"/>
    <mergeCell ref="M27:N27"/>
    <mergeCell ref="A27:B27"/>
    <mergeCell ref="E27:F27"/>
    <mergeCell ref="A23:B23"/>
    <mergeCell ref="E23:F23"/>
    <mergeCell ref="A26:C26"/>
    <mergeCell ref="E26:G26"/>
    <mergeCell ref="F39:H39"/>
    <mergeCell ref="F34:I34"/>
    <mergeCell ref="A28:B28"/>
    <mergeCell ref="E28:F28"/>
    <mergeCell ref="E30:F30"/>
    <mergeCell ref="A29:B29"/>
    <mergeCell ref="E29:F29"/>
    <mergeCell ref="I31:J31"/>
    <mergeCell ref="A30:B30"/>
    <mergeCell ref="F35:H35"/>
    <mergeCell ref="A1:O1"/>
    <mergeCell ref="E15:F15"/>
    <mergeCell ref="I15:J15"/>
    <mergeCell ref="M15:N15"/>
    <mergeCell ref="A15:B15"/>
    <mergeCell ref="A7:C7"/>
    <mergeCell ref="H3:I3"/>
    <mergeCell ref="K5:L5"/>
    <mergeCell ref="N5:O5"/>
    <mergeCell ref="H5:I5"/>
  </mergeCells>
  <printOptions horizontalCentered="1" verticalCentered="1"/>
  <pageMargins left="0.5" right="0.5" top="0.75" bottom="0.75" header="0.5" footer="0.5"/>
  <pageSetup horizontalDpi="600" verticalDpi="600" orientation="landscape" r:id="rId1"/>
  <headerFooter alignWithMargins="0">
    <oddFooter>&amp;L&amp;"Times New Roman,Regular"&amp;8NMED - Ground Water Quality Bureau&amp;R&amp;"Times New Roman,Regular"&amp;8Form Last Updated: June 14, 2003</oddFooter>
  </headerFooter>
</worksheet>
</file>

<file path=xl/worksheets/sheet8.xml><?xml version="1.0" encoding="utf-8"?>
<worksheet xmlns="http://schemas.openxmlformats.org/spreadsheetml/2006/main" xmlns:r="http://schemas.openxmlformats.org/officeDocument/2006/relationships">
  <dimension ref="A1:S99"/>
  <sheetViews>
    <sheetView workbookViewId="0" topLeftCell="A1">
      <selection activeCell="A4" sqref="A4:B4"/>
    </sheetView>
  </sheetViews>
  <sheetFormatPr defaultColWidth="9.140625" defaultRowHeight="12.75"/>
  <cols>
    <col min="1" max="1" width="25.00390625" style="1" customWidth="1"/>
    <col min="2" max="2" width="8.28125" style="1" customWidth="1"/>
    <col min="3" max="3" width="4.8515625" style="1" customWidth="1"/>
    <col min="4" max="4" width="25.140625" style="1" customWidth="1"/>
    <col min="5" max="5" width="8.140625" style="1" customWidth="1"/>
    <col min="6" max="6" width="4.8515625" style="1" customWidth="1"/>
    <col min="7" max="12" width="9.140625" style="1" customWidth="1"/>
    <col min="13" max="13" width="4.28125" style="1" customWidth="1"/>
    <col min="14" max="14" width="29.421875" style="1" customWidth="1"/>
    <col min="15" max="15" width="12.421875" style="1" customWidth="1"/>
    <col min="16" max="16" width="6.00390625" style="1" customWidth="1"/>
    <col min="17" max="16384" width="9.140625" style="1" customWidth="1"/>
  </cols>
  <sheetData>
    <row r="1" spans="1:5" ht="12.75">
      <c r="A1" s="128"/>
      <c r="B1" s="128" t="s">
        <v>279</v>
      </c>
      <c r="C1" s="128"/>
      <c r="D1" s="128"/>
      <c r="E1" s="128"/>
    </row>
    <row r="3" ht="13.5" thickBot="1"/>
    <row r="4" spans="1:17" ht="13.5" thickBot="1">
      <c r="A4" s="435" t="s">
        <v>144</v>
      </c>
      <c r="B4" s="436"/>
      <c r="C4" s="131"/>
      <c r="D4" s="435" t="s">
        <v>219</v>
      </c>
      <c r="E4" s="436"/>
      <c r="G4" s="440" t="s">
        <v>143</v>
      </c>
      <c r="H4" s="441"/>
      <c r="N4" s="193" t="s">
        <v>363</v>
      </c>
      <c r="O4" s="194"/>
      <c r="Q4" s="162" t="s">
        <v>373</v>
      </c>
    </row>
    <row r="5" spans="1:19" ht="13.5" thickBot="1">
      <c r="A5" s="149" t="s">
        <v>72</v>
      </c>
      <c r="B5" s="148" t="s">
        <v>220</v>
      </c>
      <c r="C5" s="128"/>
      <c r="D5" s="149" t="s">
        <v>72</v>
      </c>
      <c r="E5" s="150" t="s">
        <v>221</v>
      </c>
      <c r="G5" s="52" t="s">
        <v>145</v>
      </c>
      <c r="H5" s="53" t="s">
        <v>146</v>
      </c>
      <c r="N5" s="195" t="s">
        <v>364</v>
      </c>
      <c r="O5" s="196" t="s">
        <v>284</v>
      </c>
      <c r="Q5" s="434" t="s">
        <v>374</v>
      </c>
      <c r="R5" s="434"/>
      <c r="S5" s="434"/>
    </row>
    <row r="6" spans="1:19" ht="12.75">
      <c r="A6" s="147" t="s">
        <v>148</v>
      </c>
      <c r="B6" s="154">
        <v>0.027200000000000002</v>
      </c>
      <c r="D6" s="147" t="s">
        <v>148</v>
      </c>
      <c r="E6" s="151">
        <v>0.89</v>
      </c>
      <c r="G6" s="54" t="s">
        <v>147</v>
      </c>
      <c r="H6" s="55">
        <v>48</v>
      </c>
      <c r="N6" s="212" t="s">
        <v>379</v>
      </c>
      <c r="O6" s="213">
        <v>0.03</v>
      </c>
      <c r="Q6" s="434"/>
      <c r="R6" s="434"/>
      <c r="S6" s="434"/>
    </row>
    <row r="7" spans="1:19" ht="12.75">
      <c r="A7" s="54" t="s">
        <v>150</v>
      </c>
      <c r="B7" s="155">
        <v>0.0279</v>
      </c>
      <c r="D7" s="54" t="s">
        <v>150</v>
      </c>
      <c r="E7" s="152">
        <v>0.5</v>
      </c>
      <c r="G7" s="54" t="s">
        <v>149</v>
      </c>
      <c r="H7" s="56">
        <v>48</v>
      </c>
      <c r="N7" s="214" t="s">
        <v>380</v>
      </c>
      <c r="O7" s="42">
        <v>0.05</v>
      </c>
      <c r="Q7" s="438" t="s">
        <v>432</v>
      </c>
      <c r="R7" s="438"/>
      <c r="S7" s="438"/>
    </row>
    <row r="8" spans="1:19" ht="12.75">
      <c r="A8" s="54" t="s">
        <v>222</v>
      </c>
      <c r="B8" s="155">
        <v>0.0321</v>
      </c>
      <c r="D8" s="54" t="s">
        <v>222</v>
      </c>
      <c r="E8" s="152">
        <v>0.23</v>
      </c>
      <c r="G8" s="54" t="s">
        <v>151</v>
      </c>
      <c r="H8" s="56">
        <v>56</v>
      </c>
      <c r="N8" s="214" t="s">
        <v>381</v>
      </c>
      <c r="O8" s="42">
        <v>0.05</v>
      </c>
      <c r="Q8" s="438"/>
      <c r="R8" s="438"/>
      <c r="S8" s="438"/>
    </row>
    <row r="9" spans="1:15" ht="12.75">
      <c r="A9" s="54" t="s">
        <v>223</v>
      </c>
      <c r="B9" s="155">
        <v>0.0288</v>
      </c>
      <c r="D9" s="54" t="s">
        <v>223</v>
      </c>
      <c r="E9" s="152">
        <v>0.3</v>
      </c>
      <c r="G9" s="54" t="s">
        <v>152</v>
      </c>
      <c r="H9" s="56">
        <v>56</v>
      </c>
      <c r="N9" s="214" t="s">
        <v>382</v>
      </c>
      <c r="O9" s="42">
        <v>0.05</v>
      </c>
    </row>
    <row r="10" spans="1:15" ht="12.75">
      <c r="A10" s="54" t="s">
        <v>205</v>
      </c>
      <c r="B10" s="155">
        <v>0.027200000000000002</v>
      </c>
      <c r="D10" s="54" t="s">
        <v>205</v>
      </c>
      <c r="E10" s="152">
        <v>0.89</v>
      </c>
      <c r="G10" s="54" t="s">
        <v>154</v>
      </c>
      <c r="H10" s="56">
        <v>32</v>
      </c>
      <c r="N10" s="214" t="s">
        <v>383</v>
      </c>
      <c r="O10" s="42">
        <v>0.05</v>
      </c>
    </row>
    <row r="11" spans="1:15" ht="12.75">
      <c r="A11" s="54" t="s">
        <v>206</v>
      </c>
      <c r="B11" s="155">
        <v>0.0279</v>
      </c>
      <c r="D11" s="54" t="s">
        <v>206</v>
      </c>
      <c r="E11" s="152">
        <v>0.5</v>
      </c>
      <c r="G11" s="54" t="s">
        <v>155</v>
      </c>
      <c r="H11" s="56">
        <v>26</v>
      </c>
      <c r="N11" s="214" t="s">
        <v>384</v>
      </c>
      <c r="O11" s="42">
        <v>0.06</v>
      </c>
    </row>
    <row r="12" spans="1:15" ht="12.75">
      <c r="A12" s="54" t="s">
        <v>224</v>
      </c>
      <c r="B12" s="155">
        <v>0.0321</v>
      </c>
      <c r="D12" s="54" t="s">
        <v>224</v>
      </c>
      <c r="E12" s="152">
        <v>0.23</v>
      </c>
      <c r="G12" s="54" t="s">
        <v>156</v>
      </c>
      <c r="H12" s="56">
        <v>50</v>
      </c>
      <c r="N12" s="214" t="s">
        <v>385</v>
      </c>
      <c r="O12" s="42">
        <v>0.06</v>
      </c>
    </row>
    <row r="13" spans="1:15" ht="12.75">
      <c r="A13" s="54" t="s">
        <v>225</v>
      </c>
      <c r="B13" s="155">
        <v>0.0288</v>
      </c>
      <c r="D13" s="54" t="s">
        <v>225</v>
      </c>
      <c r="E13" s="152">
        <v>0.3</v>
      </c>
      <c r="G13" s="54" t="s">
        <v>157</v>
      </c>
      <c r="H13" s="56">
        <v>56</v>
      </c>
      <c r="N13" s="214" t="s">
        <v>386</v>
      </c>
      <c r="O13" s="42">
        <v>0.06</v>
      </c>
    </row>
    <row r="14" spans="1:15" ht="12.75">
      <c r="A14" s="54" t="s">
        <v>153</v>
      </c>
      <c r="B14" s="155">
        <v>0.0064</v>
      </c>
      <c r="D14" s="54" t="s">
        <v>153</v>
      </c>
      <c r="E14" s="152">
        <v>0.88</v>
      </c>
      <c r="G14" s="54" t="s">
        <v>158</v>
      </c>
      <c r="H14" s="56">
        <v>56</v>
      </c>
      <c r="N14" s="214" t="s">
        <v>387</v>
      </c>
      <c r="O14" s="42">
        <v>0.06</v>
      </c>
    </row>
    <row r="15" spans="1:15" ht="12.75">
      <c r="A15" s="54" t="s">
        <v>147</v>
      </c>
      <c r="B15" s="155">
        <v>0.0192</v>
      </c>
      <c r="D15" s="54" t="s">
        <v>147</v>
      </c>
      <c r="E15" s="152">
        <v>0.89</v>
      </c>
      <c r="G15" s="54" t="s">
        <v>159</v>
      </c>
      <c r="H15" s="56">
        <v>60</v>
      </c>
      <c r="N15" s="214" t="s">
        <v>388</v>
      </c>
      <c r="O15" s="42">
        <v>0.08</v>
      </c>
    </row>
    <row r="16" spans="1:15" ht="12.75">
      <c r="A16" s="54" t="s">
        <v>226</v>
      </c>
      <c r="B16" s="155">
        <v>0.0144</v>
      </c>
      <c r="D16" s="54" t="s">
        <v>226</v>
      </c>
      <c r="E16" s="152">
        <v>0.87</v>
      </c>
      <c r="G16" s="54" t="s">
        <v>160</v>
      </c>
      <c r="H16" s="56">
        <v>25</v>
      </c>
      <c r="N16" s="214" t="s">
        <v>389</v>
      </c>
      <c r="O16" s="42">
        <v>0.08</v>
      </c>
    </row>
    <row r="17" spans="1:15" ht="13.5" thickBot="1">
      <c r="A17" s="54" t="s">
        <v>227</v>
      </c>
      <c r="B17" s="155">
        <v>0.022000000000000002</v>
      </c>
      <c r="D17" s="54" t="s">
        <v>227</v>
      </c>
      <c r="E17" s="152">
        <v>0.2</v>
      </c>
      <c r="G17" s="146" t="s">
        <v>161</v>
      </c>
      <c r="H17" s="57">
        <v>60</v>
      </c>
      <c r="N17" s="214" t="s">
        <v>390</v>
      </c>
      <c r="O17" s="42">
        <v>0.08</v>
      </c>
    </row>
    <row r="18" spans="1:15" ht="12.75">
      <c r="A18" s="54" t="s">
        <v>228</v>
      </c>
      <c r="B18" s="155">
        <v>0.016</v>
      </c>
      <c r="D18" s="54" t="s">
        <v>228</v>
      </c>
      <c r="E18" s="152">
        <v>0.32</v>
      </c>
      <c r="N18" s="214" t="s">
        <v>391</v>
      </c>
      <c r="O18" s="42">
        <v>0.09</v>
      </c>
    </row>
    <row r="19" spans="1:15" ht="12.75">
      <c r="A19" s="54" t="s">
        <v>162</v>
      </c>
      <c r="B19" s="155">
        <v>0.0144</v>
      </c>
      <c r="D19" s="54" t="s">
        <v>162</v>
      </c>
      <c r="E19" s="152">
        <v>0.91</v>
      </c>
      <c r="N19" s="214" t="s">
        <v>392</v>
      </c>
      <c r="O19" s="42">
        <v>0.1</v>
      </c>
    </row>
    <row r="20" spans="1:15" ht="12.75">
      <c r="A20" s="54" t="s">
        <v>229</v>
      </c>
      <c r="B20" s="155">
        <v>0.018799999999999997</v>
      </c>
      <c r="D20" s="54" t="s">
        <v>229</v>
      </c>
      <c r="E20" s="152">
        <v>0.29</v>
      </c>
      <c r="F20" s="161"/>
      <c r="G20" s="162" t="s">
        <v>293</v>
      </c>
      <c r="H20" s="51"/>
      <c r="N20" s="214" t="s">
        <v>393</v>
      </c>
      <c r="O20" s="42">
        <v>0.1</v>
      </c>
    </row>
    <row r="21" spans="1:15" ht="12.75" customHeight="1">
      <c r="A21" s="54" t="s">
        <v>230</v>
      </c>
      <c r="B21" s="155">
        <v>0.016</v>
      </c>
      <c r="D21" s="54" t="s">
        <v>230</v>
      </c>
      <c r="E21" s="152">
        <v>0.26</v>
      </c>
      <c r="F21" s="163" t="s">
        <v>294</v>
      </c>
      <c r="G21" s="439" t="s">
        <v>295</v>
      </c>
      <c r="H21" s="439"/>
      <c r="I21" s="439"/>
      <c r="J21" s="439"/>
      <c r="K21" s="439"/>
      <c r="L21" s="439"/>
      <c r="M21" s="184"/>
      <c r="N21" s="214" t="s">
        <v>394</v>
      </c>
      <c r="O21" s="42">
        <v>0.1</v>
      </c>
    </row>
    <row r="22" spans="1:15" ht="12.75">
      <c r="A22" s="54" t="s">
        <v>163</v>
      </c>
      <c r="B22" s="155">
        <v>0.016</v>
      </c>
      <c r="D22" s="54" t="s">
        <v>163</v>
      </c>
      <c r="E22" s="152">
        <v>0.89</v>
      </c>
      <c r="F22" s="163"/>
      <c r="G22" s="439"/>
      <c r="H22" s="439"/>
      <c r="I22" s="439"/>
      <c r="J22" s="439"/>
      <c r="K22" s="439"/>
      <c r="L22" s="439"/>
      <c r="M22" s="184"/>
      <c r="N22" s="214" t="s">
        <v>395</v>
      </c>
      <c r="O22" s="42">
        <v>0.1</v>
      </c>
    </row>
    <row r="23" spans="1:15" ht="12.75">
      <c r="A23" s="54" t="s">
        <v>164</v>
      </c>
      <c r="B23" s="155">
        <v>0.016</v>
      </c>
      <c r="D23" s="54" t="s">
        <v>164</v>
      </c>
      <c r="E23" s="152">
        <v>0.89</v>
      </c>
      <c r="F23" s="163"/>
      <c r="G23" s="439"/>
      <c r="H23" s="439"/>
      <c r="I23" s="439"/>
      <c r="J23" s="439"/>
      <c r="K23" s="439"/>
      <c r="L23" s="439"/>
      <c r="M23" s="184"/>
      <c r="N23" s="214" t="s">
        <v>396</v>
      </c>
      <c r="O23" s="42">
        <v>0.1</v>
      </c>
    </row>
    <row r="24" spans="1:15" ht="12.75" customHeight="1">
      <c r="A24" s="54" t="s">
        <v>231</v>
      </c>
      <c r="B24" s="155">
        <v>0.021400000000000002</v>
      </c>
      <c r="D24" s="54" t="s">
        <v>231</v>
      </c>
      <c r="E24" s="152">
        <v>0.36</v>
      </c>
      <c r="F24" s="163" t="s">
        <v>296</v>
      </c>
      <c r="G24" s="439" t="s">
        <v>297</v>
      </c>
      <c r="H24" s="439"/>
      <c r="I24" s="439"/>
      <c r="J24" s="439"/>
      <c r="K24" s="439"/>
      <c r="L24" s="439"/>
      <c r="M24" s="184"/>
      <c r="N24" s="214" t="s">
        <v>397</v>
      </c>
      <c r="O24" s="42">
        <v>0.1</v>
      </c>
    </row>
    <row r="25" spans="1:15" ht="12.75">
      <c r="A25" s="54" t="s">
        <v>232</v>
      </c>
      <c r="B25" s="155">
        <v>0.0176</v>
      </c>
      <c r="D25" s="54" t="s">
        <v>232</v>
      </c>
      <c r="E25" s="152">
        <v>0.35</v>
      </c>
      <c r="F25" s="163"/>
      <c r="G25" s="439"/>
      <c r="H25" s="439"/>
      <c r="I25" s="439"/>
      <c r="J25" s="439"/>
      <c r="K25" s="439"/>
      <c r="L25" s="439"/>
      <c r="M25" s="184"/>
      <c r="N25" s="214" t="s">
        <v>398</v>
      </c>
      <c r="O25" s="42">
        <v>0.11</v>
      </c>
    </row>
    <row r="26" spans="1:15" ht="12.75" customHeight="1">
      <c r="A26" s="54" t="s">
        <v>149</v>
      </c>
      <c r="B26" s="155">
        <v>0.0192</v>
      </c>
      <c r="D26" s="54" t="s">
        <v>149</v>
      </c>
      <c r="E26" s="152">
        <v>0.88</v>
      </c>
      <c r="F26" s="163" t="s">
        <v>298</v>
      </c>
      <c r="G26" s="439" t="s">
        <v>299</v>
      </c>
      <c r="H26" s="439"/>
      <c r="I26" s="439"/>
      <c r="J26" s="439"/>
      <c r="K26" s="439"/>
      <c r="L26" s="439"/>
      <c r="M26" s="184"/>
      <c r="N26" s="214" t="s">
        <v>399</v>
      </c>
      <c r="O26" s="42">
        <v>0.13</v>
      </c>
    </row>
    <row r="27" spans="1:15" ht="12.75">
      <c r="A27" s="54" t="s">
        <v>165</v>
      </c>
      <c r="B27" s="155">
        <v>0.0079</v>
      </c>
      <c r="D27" s="54" t="s">
        <v>165</v>
      </c>
      <c r="E27" s="152">
        <v>0.88</v>
      </c>
      <c r="F27" s="163"/>
      <c r="G27" s="439"/>
      <c r="H27" s="439"/>
      <c r="I27" s="439"/>
      <c r="J27" s="439"/>
      <c r="K27" s="439"/>
      <c r="L27" s="439"/>
      <c r="M27" s="184"/>
      <c r="N27" s="214" t="s">
        <v>400</v>
      </c>
      <c r="O27" s="42">
        <v>0.15</v>
      </c>
    </row>
    <row r="28" spans="1:15" ht="12.75" customHeight="1">
      <c r="A28" s="54" t="s">
        <v>166</v>
      </c>
      <c r="B28" s="155">
        <v>0.0229</v>
      </c>
      <c r="D28" s="54" t="s">
        <v>166</v>
      </c>
      <c r="E28" s="152">
        <v>0.14</v>
      </c>
      <c r="F28" s="163" t="s">
        <v>300</v>
      </c>
      <c r="G28" s="439" t="s">
        <v>301</v>
      </c>
      <c r="H28" s="439"/>
      <c r="I28" s="439"/>
      <c r="J28" s="439"/>
      <c r="K28" s="439"/>
      <c r="L28" s="439"/>
      <c r="M28" s="184"/>
      <c r="N28" s="214" t="s">
        <v>401</v>
      </c>
      <c r="O28" s="42">
        <v>0.16</v>
      </c>
    </row>
    <row r="29" spans="1:15" ht="12.75">
      <c r="A29" s="54" t="s">
        <v>167</v>
      </c>
      <c r="B29" s="155">
        <v>0.02</v>
      </c>
      <c r="D29" s="54" t="s">
        <v>167</v>
      </c>
      <c r="E29" s="152">
        <v>0.16</v>
      </c>
      <c r="F29" s="163"/>
      <c r="G29" s="439"/>
      <c r="H29" s="439"/>
      <c r="I29" s="439"/>
      <c r="J29" s="439"/>
      <c r="K29" s="439"/>
      <c r="L29" s="439"/>
      <c r="M29" s="184"/>
      <c r="N29" s="214" t="s">
        <v>402</v>
      </c>
      <c r="O29" s="42">
        <v>0.16</v>
      </c>
    </row>
    <row r="30" spans="1:15" ht="12.75">
      <c r="A30" s="54" t="s">
        <v>168</v>
      </c>
      <c r="B30" s="155">
        <v>0.0256</v>
      </c>
      <c r="D30" s="54" t="s">
        <v>168</v>
      </c>
      <c r="E30" s="152">
        <v>0.92</v>
      </c>
      <c r="F30" s="163" t="s">
        <v>302</v>
      </c>
      <c r="G30" s="437" t="s">
        <v>303</v>
      </c>
      <c r="H30" s="437"/>
      <c r="I30" s="437"/>
      <c r="J30" s="437"/>
      <c r="K30" s="437"/>
      <c r="L30" s="437"/>
      <c r="M30" s="183"/>
      <c r="N30" s="214" t="s">
        <v>403</v>
      </c>
      <c r="O30" s="42">
        <v>0.16</v>
      </c>
    </row>
    <row r="31" spans="1:15" ht="12.75" customHeight="1">
      <c r="A31" s="54" t="s">
        <v>169</v>
      </c>
      <c r="B31" s="155">
        <v>0.024</v>
      </c>
      <c r="D31" s="54" t="s">
        <v>169</v>
      </c>
      <c r="E31" s="152">
        <v>0.88</v>
      </c>
      <c r="F31" s="163" t="s">
        <v>304</v>
      </c>
      <c r="G31" s="439" t="s">
        <v>305</v>
      </c>
      <c r="H31" s="439"/>
      <c r="I31" s="439"/>
      <c r="J31" s="439"/>
      <c r="K31" s="439"/>
      <c r="L31" s="439"/>
      <c r="M31" s="184"/>
      <c r="N31" s="214" t="s">
        <v>404</v>
      </c>
      <c r="O31" s="42">
        <v>0.16</v>
      </c>
    </row>
    <row r="32" spans="1:15" ht="12.75">
      <c r="A32" s="54" t="s">
        <v>233</v>
      </c>
      <c r="B32" s="155">
        <v>0.028900000000000002</v>
      </c>
      <c r="D32" s="54" t="s">
        <v>233</v>
      </c>
      <c r="E32" s="152">
        <v>0.23</v>
      </c>
      <c r="F32" s="163"/>
      <c r="G32" s="439"/>
      <c r="H32" s="439"/>
      <c r="I32" s="439"/>
      <c r="J32" s="439"/>
      <c r="K32" s="439"/>
      <c r="L32" s="439"/>
      <c r="M32" s="184"/>
      <c r="N32" s="214" t="s">
        <v>405</v>
      </c>
      <c r="O32" s="42">
        <v>0.16</v>
      </c>
    </row>
    <row r="33" spans="1:15" ht="12.75" customHeight="1">
      <c r="A33" s="54" t="s">
        <v>234</v>
      </c>
      <c r="B33" s="155">
        <v>0.0395</v>
      </c>
      <c r="D33" s="54" t="s">
        <v>234</v>
      </c>
      <c r="E33" s="152">
        <v>0.19</v>
      </c>
      <c r="F33" s="163" t="s">
        <v>306</v>
      </c>
      <c r="G33" s="439" t="s">
        <v>307</v>
      </c>
      <c r="H33" s="439"/>
      <c r="I33" s="439"/>
      <c r="J33" s="439"/>
      <c r="K33" s="439"/>
      <c r="L33" s="439"/>
      <c r="M33" s="184"/>
      <c r="N33" s="214" t="s">
        <v>406</v>
      </c>
      <c r="O33" s="42">
        <v>0.17</v>
      </c>
    </row>
    <row r="34" spans="1:15" ht="12.75">
      <c r="A34" s="54" t="s">
        <v>170</v>
      </c>
      <c r="B34" s="155">
        <v>0.0336</v>
      </c>
      <c r="D34" s="54" t="s">
        <v>170</v>
      </c>
      <c r="E34" s="152">
        <v>0.9</v>
      </c>
      <c r="F34" s="163"/>
      <c r="G34" s="439"/>
      <c r="H34" s="439"/>
      <c r="I34" s="439"/>
      <c r="J34" s="439"/>
      <c r="K34" s="439"/>
      <c r="L34" s="439"/>
      <c r="M34" s="184"/>
      <c r="N34" s="214" t="s">
        <v>407</v>
      </c>
      <c r="O34" s="42">
        <v>0.18</v>
      </c>
    </row>
    <row r="35" spans="1:15" ht="12.75" customHeight="1">
      <c r="A35" s="54" t="s">
        <v>171</v>
      </c>
      <c r="B35" s="155">
        <v>0.092</v>
      </c>
      <c r="D35" s="54" t="s">
        <v>171</v>
      </c>
      <c r="E35" s="152">
        <v>0.9</v>
      </c>
      <c r="F35" s="163" t="s">
        <v>308</v>
      </c>
      <c r="G35" s="439" t="s">
        <v>309</v>
      </c>
      <c r="H35" s="439"/>
      <c r="I35" s="439"/>
      <c r="J35" s="439"/>
      <c r="K35" s="439"/>
      <c r="L35" s="439"/>
      <c r="M35" s="184"/>
      <c r="N35" s="214" t="s">
        <v>408</v>
      </c>
      <c r="O35" s="42">
        <v>0.19</v>
      </c>
    </row>
    <row r="36" spans="1:15" ht="12.75">
      <c r="A36" s="54" t="s">
        <v>172</v>
      </c>
      <c r="B36" s="155">
        <v>0.024</v>
      </c>
      <c r="D36" s="54" t="s">
        <v>172</v>
      </c>
      <c r="E36" s="152">
        <v>0.88</v>
      </c>
      <c r="F36" s="163"/>
      <c r="G36" s="439"/>
      <c r="H36" s="439"/>
      <c r="I36" s="439"/>
      <c r="J36" s="439"/>
      <c r="K36" s="439"/>
      <c r="L36" s="439"/>
      <c r="M36" s="184"/>
      <c r="N36" s="214" t="s">
        <v>409</v>
      </c>
      <c r="O36" s="42">
        <v>0.24</v>
      </c>
    </row>
    <row r="37" spans="1:15" ht="12.75" customHeight="1">
      <c r="A37" s="54" t="s">
        <v>235</v>
      </c>
      <c r="B37" s="155">
        <v>0.0292</v>
      </c>
      <c r="D37" s="54" t="s">
        <v>235</v>
      </c>
      <c r="E37" s="152">
        <v>0.23</v>
      </c>
      <c r="F37" s="163" t="s">
        <v>310</v>
      </c>
      <c r="G37" s="439" t="s">
        <v>311</v>
      </c>
      <c r="H37" s="439"/>
      <c r="I37" s="439"/>
      <c r="J37" s="439"/>
      <c r="K37" s="439"/>
      <c r="L37" s="439"/>
      <c r="M37" s="184"/>
      <c r="N37" s="214" t="s">
        <v>410</v>
      </c>
      <c r="O37" s="42">
        <v>0.21</v>
      </c>
    </row>
    <row r="38" spans="1:15" ht="12.75">
      <c r="A38" s="54" t="s">
        <v>173</v>
      </c>
      <c r="B38" s="155">
        <v>0.058899999999999994</v>
      </c>
      <c r="D38" s="54" t="s">
        <v>173</v>
      </c>
      <c r="E38" s="152">
        <v>0.88</v>
      </c>
      <c r="F38" s="161"/>
      <c r="G38" s="439"/>
      <c r="H38" s="439"/>
      <c r="I38" s="439"/>
      <c r="J38" s="439"/>
      <c r="K38" s="439"/>
      <c r="L38" s="439"/>
      <c r="M38" s="184"/>
      <c r="N38" s="214" t="s">
        <v>411</v>
      </c>
      <c r="O38" s="42">
        <v>0.34</v>
      </c>
    </row>
    <row r="39" spans="1:15" ht="12.75">
      <c r="A39" s="54" t="s">
        <v>236</v>
      </c>
      <c r="B39" s="155">
        <v>0.0287</v>
      </c>
      <c r="D39" s="54" t="s">
        <v>236</v>
      </c>
      <c r="E39" s="152">
        <v>0.25</v>
      </c>
      <c r="F39" s="161"/>
      <c r="G39" s="439"/>
      <c r="H39" s="439"/>
      <c r="I39" s="439"/>
      <c r="J39" s="439"/>
      <c r="K39" s="439"/>
      <c r="L39" s="439"/>
      <c r="M39" s="184"/>
      <c r="N39" s="54" t="s">
        <v>412</v>
      </c>
      <c r="O39" s="191">
        <v>0.3</v>
      </c>
    </row>
    <row r="40" spans="1:15" ht="12.75">
      <c r="A40" s="54" t="s">
        <v>237</v>
      </c>
      <c r="B40" s="155">
        <v>0.0265</v>
      </c>
      <c r="D40" s="54" t="s">
        <v>237</v>
      </c>
      <c r="E40" s="152">
        <v>0.89</v>
      </c>
      <c r="N40" s="54" t="s">
        <v>413</v>
      </c>
      <c r="O40" s="191">
        <v>0.27</v>
      </c>
    </row>
    <row r="41" spans="1:15" ht="12.75">
      <c r="A41" s="54" t="s">
        <v>238</v>
      </c>
      <c r="B41" s="155">
        <v>0.0649</v>
      </c>
      <c r="D41" s="54" t="s">
        <v>238</v>
      </c>
      <c r="E41" s="152">
        <v>0.92</v>
      </c>
      <c r="N41" s="54" t="s">
        <v>414</v>
      </c>
      <c r="O41" s="191">
        <v>0.13</v>
      </c>
    </row>
    <row r="42" spans="1:15" ht="12.75">
      <c r="A42" s="54" t="s">
        <v>239</v>
      </c>
      <c r="B42" s="155">
        <v>0.0286</v>
      </c>
      <c r="D42" s="54" t="s">
        <v>239</v>
      </c>
      <c r="E42" s="152">
        <v>0.29</v>
      </c>
      <c r="N42" s="54" t="s">
        <v>415</v>
      </c>
      <c r="O42" s="191">
        <v>0.16</v>
      </c>
    </row>
    <row r="43" spans="1:15" ht="12.75">
      <c r="A43" s="54" t="s">
        <v>151</v>
      </c>
      <c r="B43" s="155">
        <v>0.016</v>
      </c>
      <c r="D43" s="54" t="s">
        <v>151</v>
      </c>
      <c r="E43" s="152">
        <v>0.89</v>
      </c>
      <c r="N43" s="214" t="s">
        <v>416</v>
      </c>
      <c r="O43" s="42">
        <v>0.82</v>
      </c>
    </row>
    <row r="44" spans="1:15" ht="12.75">
      <c r="A44" s="54" t="s">
        <v>174</v>
      </c>
      <c r="B44" s="155">
        <v>0.0128</v>
      </c>
      <c r="D44" s="54" t="s">
        <v>174</v>
      </c>
      <c r="E44" s="152">
        <v>0.35</v>
      </c>
      <c r="N44" s="214" t="s">
        <v>417</v>
      </c>
      <c r="O44" s="42">
        <v>0.2</v>
      </c>
    </row>
    <row r="45" spans="1:15" ht="12.75">
      <c r="A45" s="54" t="s">
        <v>240</v>
      </c>
      <c r="B45" s="155">
        <v>0.0124</v>
      </c>
      <c r="D45" s="54" t="s">
        <v>240</v>
      </c>
      <c r="E45" s="152">
        <v>0.29</v>
      </c>
      <c r="N45" s="54" t="s">
        <v>418</v>
      </c>
      <c r="O45" s="191">
        <v>0.17</v>
      </c>
    </row>
    <row r="46" spans="1:15" ht="12.75">
      <c r="A46" s="54" t="s">
        <v>241</v>
      </c>
      <c r="B46" s="155">
        <v>0.0128</v>
      </c>
      <c r="D46" s="54" t="s">
        <v>241</v>
      </c>
      <c r="E46" s="152">
        <v>0.26</v>
      </c>
      <c r="N46" s="54" t="s">
        <v>419</v>
      </c>
      <c r="O46" s="191">
        <v>0.22</v>
      </c>
    </row>
    <row r="47" spans="1:15" ht="12.75">
      <c r="A47" s="54" t="s">
        <v>242</v>
      </c>
      <c r="B47" s="155">
        <v>0.0128</v>
      </c>
      <c r="D47" s="54" t="s">
        <v>242</v>
      </c>
      <c r="E47" s="152">
        <v>0.36</v>
      </c>
      <c r="N47" s="54" t="s">
        <v>420</v>
      </c>
      <c r="O47" s="191">
        <v>0.155</v>
      </c>
    </row>
    <row r="48" spans="1:15" ht="12.75">
      <c r="A48" s="54" t="s">
        <v>175</v>
      </c>
      <c r="B48" s="155">
        <v>0.0096</v>
      </c>
      <c r="D48" s="54" t="s">
        <v>175</v>
      </c>
      <c r="E48" s="152">
        <v>0.8</v>
      </c>
      <c r="N48" s="54" t="s">
        <v>365</v>
      </c>
      <c r="O48" s="191" t="s">
        <v>367</v>
      </c>
    </row>
    <row r="49" spans="1:15" ht="12.75">
      <c r="A49" s="54" t="s">
        <v>243</v>
      </c>
      <c r="B49" s="155">
        <v>0.04</v>
      </c>
      <c r="D49" s="54" t="s">
        <v>243</v>
      </c>
      <c r="E49" s="152">
        <v>0.93</v>
      </c>
      <c r="N49" s="54" t="s">
        <v>421</v>
      </c>
      <c r="O49" s="191">
        <v>0.18</v>
      </c>
    </row>
    <row r="50" spans="1:15" ht="12.75">
      <c r="A50" s="54" t="s">
        <v>244</v>
      </c>
      <c r="B50" s="155">
        <v>0.009899999999999999</v>
      </c>
      <c r="D50" s="54" t="s">
        <v>244</v>
      </c>
      <c r="E50" s="152">
        <v>0.92</v>
      </c>
      <c r="N50" s="54" t="s">
        <v>422</v>
      </c>
      <c r="O50" s="191">
        <v>0.11</v>
      </c>
    </row>
    <row r="51" spans="1:15" ht="12.75">
      <c r="A51" s="54" t="s">
        <v>176</v>
      </c>
      <c r="B51" s="155">
        <v>0.0171</v>
      </c>
      <c r="D51" s="54" t="s">
        <v>176</v>
      </c>
      <c r="E51" s="152">
        <v>0.87</v>
      </c>
      <c r="N51" s="214" t="s">
        <v>423</v>
      </c>
      <c r="O51" s="42">
        <v>0.28</v>
      </c>
    </row>
    <row r="52" spans="1:15" ht="12.75">
      <c r="A52" s="54" t="s">
        <v>152</v>
      </c>
      <c r="B52" s="155">
        <v>0.0416</v>
      </c>
      <c r="D52" s="54" t="s">
        <v>152</v>
      </c>
      <c r="E52" s="152">
        <v>0.94</v>
      </c>
      <c r="N52" s="214" t="s">
        <v>424</v>
      </c>
      <c r="O52" s="42">
        <v>0.3</v>
      </c>
    </row>
    <row r="53" spans="1:15" ht="12.75">
      <c r="A53" s="54" t="s">
        <v>177</v>
      </c>
      <c r="B53" s="155">
        <v>0.008</v>
      </c>
      <c r="D53" s="54" t="s">
        <v>177</v>
      </c>
      <c r="E53" s="152">
        <v>0.91</v>
      </c>
      <c r="N53" s="214" t="s">
        <v>425</v>
      </c>
      <c r="O53" s="42">
        <v>0.32</v>
      </c>
    </row>
    <row r="54" spans="1:15" ht="12.75">
      <c r="A54" s="54" t="s">
        <v>178</v>
      </c>
      <c r="B54" s="155">
        <v>0.016</v>
      </c>
      <c r="D54" s="54" t="s">
        <v>178</v>
      </c>
      <c r="E54" s="152">
        <v>0.89</v>
      </c>
      <c r="N54" s="214" t="s">
        <v>426</v>
      </c>
      <c r="O54" s="42">
        <v>0.16</v>
      </c>
    </row>
    <row r="55" spans="1:15" ht="12.75">
      <c r="A55" s="54" t="s">
        <v>179</v>
      </c>
      <c r="B55" s="155">
        <v>0.0144</v>
      </c>
      <c r="D55" s="54" t="s">
        <v>179</v>
      </c>
      <c r="E55" s="152">
        <v>0.87</v>
      </c>
      <c r="N55" s="54" t="s">
        <v>366</v>
      </c>
      <c r="O55" s="191" t="s">
        <v>367</v>
      </c>
    </row>
    <row r="56" spans="1:15" ht="12.75">
      <c r="A56" s="54" t="s">
        <v>180</v>
      </c>
      <c r="B56" s="155">
        <v>0.016</v>
      </c>
      <c r="D56" s="54" t="s">
        <v>180</v>
      </c>
      <c r="E56" s="152">
        <v>0.3</v>
      </c>
      <c r="N56" s="54" t="s">
        <v>427</v>
      </c>
      <c r="O56" s="191">
        <v>0.13</v>
      </c>
    </row>
    <row r="57" spans="1:15" ht="12.75">
      <c r="A57" s="54" t="s">
        <v>245</v>
      </c>
      <c r="B57" s="155">
        <v>0.0212</v>
      </c>
      <c r="D57" s="54" t="s">
        <v>245</v>
      </c>
      <c r="E57" s="152">
        <v>0.21</v>
      </c>
      <c r="N57" s="54" t="s">
        <v>428</v>
      </c>
      <c r="O57" s="191">
        <v>0.16</v>
      </c>
    </row>
    <row r="58" spans="1:15" ht="12.75">
      <c r="A58" s="54" t="s">
        <v>154</v>
      </c>
      <c r="B58" s="155">
        <v>0.0208</v>
      </c>
      <c r="D58" s="54" t="s">
        <v>154</v>
      </c>
      <c r="E58" s="152">
        <v>0.89</v>
      </c>
      <c r="N58" s="214" t="s">
        <v>429</v>
      </c>
      <c r="O58" s="42">
        <v>0.45</v>
      </c>
    </row>
    <row r="59" spans="1:15" ht="12.75">
      <c r="A59" s="54" t="s">
        <v>246</v>
      </c>
      <c r="B59" s="155">
        <v>0.0176</v>
      </c>
      <c r="D59" s="54" t="s">
        <v>246</v>
      </c>
      <c r="E59" s="152">
        <v>0.34</v>
      </c>
      <c r="N59" s="54" t="s">
        <v>430</v>
      </c>
      <c r="O59" s="191">
        <v>0.32</v>
      </c>
    </row>
    <row r="60" spans="1:15" ht="13.5" thickBot="1">
      <c r="A60" s="54" t="s">
        <v>181</v>
      </c>
      <c r="B60" s="155">
        <v>0.0064</v>
      </c>
      <c r="D60" s="54" t="s">
        <v>181</v>
      </c>
      <c r="E60" s="152">
        <v>0.9</v>
      </c>
      <c r="N60" s="146" t="s">
        <v>431</v>
      </c>
      <c r="O60" s="192">
        <v>0.38</v>
      </c>
    </row>
    <row r="61" spans="1:5" ht="12.75">
      <c r="A61" s="54" t="s">
        <v>247</v>
      </c>
      <c r="B61" s="155">
        <v>0.023700000000000002</v>
      </c>
      <c r="D61" s="54" t="s">
        <v>247</v>
      </c>
      <c r="E61" s="152">
        <v>0.26</v>
      </c>
    </row>
    <row r="62" spans="1:5" ht="12.75">
      <c r="A62" s="54" t="s">
        <v>182</v>
      </c>
      <c r="B62" s="155">
        <v>0.0176</v>
      </c>
      <c r="D62" s="54" t="s">
        <v>182</v>
      </c>
      <c r="E62" s="152">
        <v>0.88</v>
      </c>
    </row>
    <row r="63" spans="1:5" ht="12.75">
      <c r="A63" s="54" t="s">
        <v>183</v>
      </c>
      <c r="B63" s="155">
        <v>0.027999999999999997</v>
      </c>
      <c r="D63" s="54" t="s">
        <v>183</v>
      </c>
      <c r="E63" s="152">
        <v>0.85</v>
      </c>
    </row>
    <row r="64" spans="1:5" ht="12.75">
      <c r="A64" s="54" t="s">
        <v>156</v>
      </c>
      <c r="B64" s="155">
        <v>0.038900000000000004</v>
      </c>
      <c r="D64" s="54" t="s">
        <v>156</v>
      </c>
      <c r="E64" s="152">
        <v>0.91</v>
      </c>
    </row>
    <row r="65" spans="1:5" ht="12.75">
      <c r="A65" s="54" t="s">
        <v>184</v>
      </c>
      <c r="B65" s="155">
        <v>0.0144</v>
      </c>
      <c r="D65" s="54" t="s">
        <v>184</v>
      </c>
      <c r="E65" s="152">
        <v>0.91</v>
      </c>
    </row>
    <row r="66" spans="1:5" ht="12.75">
      <c r="A66" s="54" t="s">
        <v>248</v>
      </c>
      <c r="B66" s="155">
        <v>0.0242</v>
      </c>
      <c r="D66" s="54" t="s">
        <v>248</v>
      </c>
      <c r="E66" s="152">
        <v>0.24</v>
      </c>
    </row>
    <row r="67" spans="1:5" ht="12.75">
      <c r="A67" s="54" t="s">
        <v>249</v>
      </c>
      <c r="B67" s="155">
        <v>0.018600000000000002</v>
      </c>
      <c r="D67" s="54" t="s">
        <v>249</v>
      </c>
      <c r="E67" s="152">
        <v>0.23</v>
      </c>
    </row>
    <row r="68" spans="1:5" ht="12.75">
      <c r="A68" s="54" t="s">
        <v>185</v>
      </c>
      <c r="B68" s="155">
        <v>0.011200000000000002</v>
      </c>
      <c r="D68" s="54" t="s">
        <v>185</v>
      </c>
      <c r="E68" s="152">
        <v>0.88</v>
      </c>
    </row>
    <row r="69" spans="1:5" ht="12.75">
      <c r="A69" s="54" t="s">
        <v>250</v>
      </c>
      <c r="B69" s="155">
        <v>0.022400000000000003</v>
      </c>
      <c r="D69" s="54" t="s">
        <v>250</v>
      </c>
      <c r="E69" s="152">
        <v>0.32</v>
      </c>
    </row>
    <row r="70" spans="1:5" ht="12.75">
      <c r="A70" s="54" t="s">
        <v>157</v>
      </c>
      <c r="B70" s="155">
        <v>0.0208</v>
      </c>
      <c r="D70" s="54" t="s">
        <v>157</v>
      </c>
      <c r="E70" s="152">
        <v>0.89</v>
      </c>
    </row>
    <row r="71" spans="1:5" ht="12.75">
      <c r="A71" s="54" t="s">
        <v>186</v>
      </c>
      <c r="B71" s="155">
        <v>0.0121</v>
      </c>
      <c r="D71" s="54" t="s">
        <v>186</v>
      </c>
      <c r="E71" s="152">
        <v>0.93</v>
      </c>
    </row>
    <row r="72" spans="1:5" ht="12.75">
      <c r="A72" s="54" t="s">
        <v>251</v>
      </c>
      <c r="B72" s="155">
        <v>0.028399999999999998</v>
      </c>
      <c r="D72" s="54" t="s">
        <v>251</v>
      </c>
      <c r="E72" s="152">
        <v>0.2</v>
      </c>
    </row>
    <row r="73" spans="1:5" ht="12.75">
      <c r="A73" s="54" t="s">
        <v>187</v>
      </c>
      <c r="B73" s="155">
        <v>0.0064</v>
      </c>
      <c r="D73" s="54" t="s">
        <v>187</v>
      </c>
      <c r="E73" s="152">
        <v>0.89</v>
      </c>
    </row>
    <row r="74" spans="1:5" ht="12.75">
      <c r="A74" s="54" t="s">
        <v>158</v>
      </c>
      <c r="B74" s="155">
        <v>0.0176</v>
      </c>
      <c r="D74" s="54" t="s">
        <v>158</v>
      </c>
      <c r="E74" s="152">
        <v>0.89</v>
      </c>
    </row>
    <row r="75" spans="1:5" ht="12.75">
      <c r="A75" s="54" t="s">
        <v>252</v>
      </c>
      <c r="B75" s="155">
        <v>0.0137</v>
      </c>
      <c r="D75" s="54" t="s">
        <v>252</v>
      </c>
      <c r="E75" s="152">
        <v>0.23</v>
      </c>
    </row>
    <row r="76" spans="1:5" ht="12.75">
      <c r="A76" s="54" t="s">
        <v>188</v>
      </c>
      <c r="B76" s="155">
        <v>0.0128</v>
      </c>
      <c r="D76" s="54" t="s">
        <v>188</v>
      </c>
      <c r="E76" s="152">
        <v>0.28</v>
      </c>
    </row>
    <row r="77" spans="1:5" ht="12.75">
      <c r="A77" s="54" t="s">
        <v>189</v>
      </c>
      <c r="B77" s="155">
        <v>0.008</v>
      </c>
      <c r="D77" s="54" t="s">
        <v>189</v>
      </c>
      <c r="E77" s="152">
        <v>0.85</v>
      </c>
    </row>
    <row r="78" spans="1:5" ht="12.75">
      <c r="A78" s="54" t="s">
        <v>190</v>
      </c>
      <c r="B78" s="155">
        <v>0.0176</v>
      </c>
      <c r="D78" s="54" t="s">
        <v>190</v>
      </c>
      <c r="E78" s="152">
        <v>0.23</v>
      </c>
    </row>
    <row r="79" spans="1:5" ht="12.75">
      <c r="A79" s="54" t="s">
        <v>253</v>
      </c>
      <c r="B79" s="155">
        <v>0.0672</v>
      </c>
      <c r="D79" s="54" t="s">
        <v>253</v>
      </c>
      <c r="E79" s="152">
        <v>0.91</v>
      </c>
    </row>
    <row r="80" spans="1:5" ht="12.75">
      <c r="A80" s="54" t="s">
        <v>254</v>
      </c>
      <c r="B80" s="155">
        <v>0.024</v>
      </c>
      <c r="D80" s="54" t="s">
        <v>254</v>
      </c>
      <c r="E80" s="152">
        <v>0.89</v>
      </c>
    </row>
    <row r="81" spans="1:5" ht="12.75">
      <c r="A81" s="54" t="s">
        <v>255</v>
      </c>
      <c r="B81" s="155">
        <v>0.008</v>
      </c>
      <c r="D81" s="54" t="s">
        <v>255</v>
      </c>
      <c r="E81" s="152">
        <v>0.88</v>
      </c>
    </row>
    <row r="82" spans="1:5" ht="12.75">
      <c r="A82" s="54" t="s">
        <v>256</v>
      </c>
      <c r="B82" s="155">
        <v>0.0144</v>
      </c>
      <c r="D82" s="54" t="s">
        <v>256</v>
      </c>
      <c r="E82" s="152">
        <v>0.89</v>
      </c>
    </row>
    <row r="83" spans="1:5" ht="12.75">
      <c r="A83" s="54" t="s">
        <v>257</v>
      </c>
      <c r="B83" s="155">
        <v>0.018500000000000003</v>
      </c>
      <c r="D83" s="54" t="s">
        <v>257</v>
      </c>
      <c r="E83" s="152">
        <v>0.22</v>
      </c>
    </row>
    <row r="84" spans="1:5" ht="12.75">
      <c r="A84" s="54" t="s">
        <v>258</v>
      </c>
      <c r="B84" s="155">
        <v>0.016</v>
      </c>
      <c r="D84" s="54" t="s">
        <v>258</v>
      </c>
      <c r="E84" s="152">
        <v>0.23</v>
      </c>
    </row>
    <row r="85" spans="1:5" ht="12.75">
      <c r="A85" s="54" t="s">
        <v>160</v>
      </c>
      <c r="B85" s="155">
        <v>0.0512</v>
      </c>
      <c r="D85" s="54" t="s">
        <v>160</v>
      </c>
      <c r="E85" s="152">
        <v>0.91</v>
      </c>
    </row>
    <row r="86" spans="1:5" ht="12.75">
      <c r="A86" s="54" t="s">
        <v>191</v>
      </c>
      <c r="B86" s="155">
        <v>0.0086</v>
      </c>
      <c r="D86" s="54" t="s">
        <v>191</v>
      </c>
      <c r="E86" s="152">
        <v>0.87</v>
      </c>
    </row>
    <row r="87" spans="1:5" ht="12.75">
      <c r="A87" s="54" t="s">
        <v>259</v>
      </c>
      <c r="B87" s="155">
        <v>0.020499999999999997</v>
      </c>
      <c r="D87" s="54" t="s">
        <v>259</v>
      </c>
      <c r="E87" s="152">
        <v>0.28</v>
      </c>
    </row>
    <row r="88" spans="1:5" ht="12.75">
      <c r="A88" s="54" t="s">
        <v>192</v>
      </c>
      <c r="B88" s="155">
        <v>0.0128</v>
      </c>
      <c r="D88" s="54" t="s">
        <v>192</v>
      </c>
      <c r="E88" s="152">
        <v>0.88</v>
      </c>
    </row>
    <row r="89" spans="1:5" ht="12.75">
      <c r="A89" s="54" t="s">
        <v>260</v>
      </c>
      <c r="B89" s="155">
        <v>0.016</v>
      </c>
      <c r="D89" s="54" t="s">
        <v>260</v>
      </c>
      <c r="E89" s="152">
        <v>0.34</v>
      </c>
    </row>
    <row r="90" spans="1:5" ht="12.75">
      <c r="A90" s="54" t="s">
        <v>193</v>
      </c>
      <c r="B90" s="155">
        <v>0.016</v>
      </c>
      <c r="D90" s="54" t="s">
        <v>193</v>
      </c>
      <c r="E90" s="152">
        <v>0.9</v>
      </c>
    </row>
    <row r="91" spans="1:5" ht="12.75">
      <c r="A91" s="54" t="s">
        <v>261</v>
      </c>
      <c r="B91" s="155">
        <v>0.0256</v>
      </c>
      <c r="D91" s="54" t="s">
        <v>261</v>
      </c>
      <c r="E91" s="152">
        <v>0.9</v>
      </c>
    </row>
    <row r="92" spans="1:5" ht="12.75">
      <c r="A92" s="54" t="s">
        <v>262</v>
      </c>
      <c r="B92" s="155">
        <v>0.0192</v>
      </c>
      <c r="D92" s="54" t="s">
        <v>262</v>
      </c>
      <c r="E92" s="152">
        <v>0.38</v>
      </c>
    </row>
    <row r="93" spans="1:5" ht="12.75">
      <c r="A93" s="54" t="s">
        <v>263</v>
      </c>
      <c r="B93" s="155">
        <v>0.0304</v>
      </c>
      <c r="D93" s="54" t="s">
        <v>263</v>
      </c>
      <c r="E93" s="152">
        <v>0.88</v>
      </c>
    </row>
    <row r="94" spans="1:5" ht="12.75">
      <c r="A94" s="54" t="s">
        <v>264</v>
      </c>
      <c r="B94" s="155">
        <v>0.0176</v>
      </c>
      <c r="D94" s="54" t="s">
        <v>264</v>
      </c>
      <c r="E94" s="152">
        <v>0.92</v>
      </c>
    </row>
    <row r="95" spans="1:5" ht="12.75">
      <c r="A95" s="54" t="s">
        <v>265</v>
      </c>
      <c r="B95" s="155">
        <v>0.023399999999999997</v>
      </c>
      <c r="D95" s="54" t="s">
        <v>265</v>
      </c>
      <c r="E95" s="152">
        <v>0.26</v>
      </c>
    </row>
    <row r="96" spans="1:5" ht="12.75">
      <c r="A96" s="54" t="s">
        <v>266</v>
      </c>
      <c r="B96" s="155">
        <v>0.0144</v>
      </c>
      <c r="D96" s="54" t="s">
        <v>266</v>
      </c>
      <c r="E96" s="152">
        <v>0.87</v>
      </c>
    </row>
    <row r="97" spans="1:5" ht="12.75">
      <c r="A97" s="54" t="s">
        <v>161</v>
      </c>
      <c r="B97" s="155">
        <v>0.0208</v>
      </c>
      <c r="D97" s="54" t="s">
        <v>161</v>
      </c>
      <c r="E97" s="152">
        <v>0.89</v>
      </c>
    </row>
    <row r="98" spans="1:5" ht="12.75">
      <c r="A98" s="54" t="s">
        <v>194</v>
      </c>
      <c r="B98" s="155">
        <v>0.0064</v>
      </c>
      <c r="D98" s="54" t="s">
        <v>194</v>
      </c>
      <c r="E98" s="152">
        <v>0.88</v>
      </c>
    </row>
    <row r="99" spans="1:5" ht="13.5" thickBot="1">
      <c r="A99" s="146" t="s">
        <v>267</v>
      </c>
      <c r="B99" s="156">
        <v>0.016</v>
      </c>
      <c r="D99" s="146" t="s">
        <v>267</v>
      </c>
      <c r="E99" s="153">
        <v>0.28</v>
      </c>
    </row>
  </sheetData>
  <sheetProtection password="C75C" sheet="1" objects="1" scenarios="1"/>
  <mergeCells count="14">
    <mergeCell ref="G37:L39"/>
    <mergeCell ref="G4:H4"/>
    <mergeCell ref="G33:L34"/>
    <mergeCell ref="G35:L36"/>
    <mergeCell ref="G31:L32"/>
    <mergeCell ref="G21:L23"/>
    <mergeCell ref="G24:L25"/>
    <mergeCell ref="G26:L27"/>
    <mergeCell ref="G28:L29"/>
    <mergeCell ref="Q5:S6"/>
    <mergeCell ref="A4:B4"/>
    <mergeCell ref="D4:E4"/>
    <mergeCell ref="G30:L30"/>
    <mergeCell ref="Q7:S8"/>
  </mergeCells>
  <printOptions/>
  <pageMargins left="0.25" right="0.25" top="0.75" bottom="0.7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gwb_gw18</cp:lastModifiedBy>
  <cp:lastPrinted>2006-10-03T15:09:21Z</cp:lastPrinted>
  <dcterms:created xsi:type="dcterms:W3CDTF">2001-09-05T01:24:13Z</dcterms:created>
  <dcterms:modified xsi:type="dcterms:W3CDTF">2007-03-29T20:17:14Z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